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01 Projektit\1510073385_Hakako\07_Raportointi\Vaikuttavuuden työkalu\"/>
    </mc:Choice>
  </mc:AlternateContent>
  <xr:revisionPtr revIDLastSave="0" documentId="13_ncr:1_{E3D3B5BD-5DB7-47B5-9779-3789823DAF00}" xr6:coauthVersionLast="47" xr6:coauthVersionMax="47" xr10:uidLastSave="{00000000-0000-0000-0000-000000000000}"/>
  <bookViews>
    <workbookView xWindow="-120" yWindow="-120" windowWidth="29040" windowHeight="17640" xr2:uid="{8BFA3057-44CA-4817-819D-D6220EA45350}"/>
  </bookViews>
  <sheets>
    <sheet name="Johdanto" sheetId="8" r:id="rId1"/>
    <sheet name="Työkalu, arvio nro. 1" sheetId="1" r:id="rId2"/>
    <sheet name="Työkalu, arvio nro. 2" sheetId="18" r:id="rId3"/>
    <sheet name="Työkalu, arvio nro. 3" sheetId="19" r:id="rId4"/>
    <sheet name="Data, ei täytetä" sheetId="7" state="hidden" r:id="rId5"/>
    <sheet name="Data" sheetId="17" state="hidden" r:id="rId6"/>
  </sheets>
  <externalReferences>
    <externalReference r:id="rId7"/>
  </externalReferences>
  <definedNames>
    <definedName name="_Hlk77589437" localSheetId="0">Johdanto!$B$2</definedName>
    <definedName name="_Ref82439983" localSheetId="0">Johdanto!$O$4</definedName>
    <definedName name="A">[1]Luokittelu!$I$2:$I$7</definedName>
    <definedName name="altistujat">[1]Luokittelu!$O$2:$O$7</definedName>
    <definedName name="Co">[1]Luokittelu!$H$2:$H$7</definedName>
    <definedName name="D">[1]Luokittelu!$C$2:$C$7</definedName>
    <definedName name="E">[1]Luokittelu!$J$2:$J$7</definedName>
    <definedName name="G">[1]Luokittelu!$L$2:$L$7</definedName>
    <definedName name="HA">[1]Luokittelu!$A$2:$A$7</definedName>
    <definedName name="I">[1]Luokittelu!$G$2:$G$7</definedName>
    <definedName name="kohde">[1]Luokittelu!$N$2:$N$7</definedName>
    <definedName name="_xlnm.Print_Area" localSheetId="1">'Työkalu, arvio nro. 1'!$A$1:$I$33</definedName>
    <definedName name="_xlnm.Print_Area" localSheetId="2">'Työkalu, arvio nro. 2'!$A$1:$I$33</definedName>
    <definedName name="_xlnm.Print_Area" localSheetId="3">'Työkalu, arvio nro. 3'!$A$1:$I$33</definedName>
    <definedName name="PÄÄSTÖ">[1]Luokittelu!$B$2:$B$7</definedName>
    <definedName name="Re">[1]Luokittelu!$D$2:$D$7</definedName>
    <definedName name="T">[1]Luokittelu!$F$2:$F$7</definedName>
    <definedName name="X">[1]Luokittelu!$K$2:$K$7</definedName>
    <definedName name="Y">[1]Luokittelu!$M$2:$M$7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9" l="1"/>
  <c r="E28" i="19"/>
  <c r="H27" i="19"/>
  <c r="E27" i="19"/>
  <c r="H26" i="19"/>
  <c r="E26" i="19"/>
  <c r="H25" i="19"/>
  <c r="E25" i="19"/>
  <c r="H24" i="19"/>
  <c r="F24" i="19"/>
  <c r="E24" i="19"/>
  <c r="H23" i="19"/>
  <c r="E23" i="19"/>
  <c r="H22" i="19"/>
  <c r="E22" i="19"/>
  <c r="H21" i="19"/>
  <c r="E21" i="19"/>
  <c r="H20" i="19"/>
  <c r="E20" i="19"/>
  <c r="F20" i="19" s="1"/>
  <c r="H18" i="19"/>
  <c r="E18" i="19"/>
  <c r="H17" i="19"/>
  <c r="E17" i="19"/>
  <c r="H16" i="19"/>
  <c r="E16" i="19"/>
  <c r="F16" i="19" s="1"/>
  <c r="H14" i="19"/>
  <c r="E14" i="19"/>
  <c r="H13" i="19"/>
  <c r="E13" i="19"/>
  <c r="H12" i="19"/>
  <c r="E12" i="19"/>
  <c r="F12" i="19" s="1"/>
  <c r="H28" i="18"/>
  <c r="E28" i="18"/>
  <c r="H27" i="18"/>
  <c r="E27" i="18"/>
  <c r="H26" i="18"/>
  <c r="E26" i="18"/>
  <c r="H25" i="18"/>
  <c r="E25" i="18"/>
  <c r="H24" i="18"/>
  <c r="E24" i="18"/>
  <c r="F24" i="18" s="1"/>
  <c r="H23" i="18"/>
  <c r="E23" i="18"/>
  <c r="H22" i="18"/>
  <c r="E22" i="18"/>
  <c r="H21" i="18"/>
  <c r="E21" i="18"/>
  <c r="H20" i="18"/>
  <c r="E20" i="18"/>
  <c r="F20" i="18" s="1"/>
  <c r="H18" i="18"/>
  <c r="E18" i="18"/>
  <c r="H17" i="18"/>
  <c r="E17" i="18"/>
  <c r="H16" i="18"/>
  <c r="E16" i="18"/>
  <c r="F16" i="18" s="1"/>
  <c r="H14" i="18"/>
  <c r="E14" i="18"/>
  <c r="H13" i="18"/>
  <c r="E13" i="18"/>
  <c r="H12" i="18"/>
  <c r="F12" i="18"/>
  <c r="E30" i="18" s="1" a="1"/>
  <c r="E30" i="18" s="1"/>
  <c r="G30" i="18" s="1" a="1"/>
  <c r="G30" i="18" s="1"/>
  <c r="E12" i="18"/>
  <c r="H21" i="1"/>
  <c r="H22" i="1"/>
  <c r="H23" i="1"/>
  <c r="H24" i="1"/>
  <c r="H25" i="1"/>
  <c r="H26" i="1"/>
  <c r="H27" i="1"/>
  <c r="H28" i="1"/>
  <c r="H20" i="1"/>
  <c r="H17" i="1"/>
  <c r="H18" i="1"/>
  <c r="H16" i="1"/>
  <c r="H13" i="1"/>
  <c r="H14" i="1"/>
  <c r="H12" i="1"/>
  <c r="E14" i="1"/>
  <c r="F31" i="19" l="1"/>
  <c r="E31" i="19" a="1"/>
  <c r="E31" i="19" s="1"/>
  <c r="G31" i="19" s="1" a="1"/>
  <c r="G31" i="19" s="1"/>
  <c r="E30" i="19" a="1"/>
  <c r="E30" i="19" s="1"/>
  <c r="G30" i="19" s="1" a="1"/>
  <c r="G30" i="19" s="1"/>
  <c r="F30" i="19"/>
  <c r="F33" i="19" s="1"/>
  <c r="E33" i="19" s="1" a="1"/>
  <c r="E33" i="19" s="1"/>
  <c r="F32" i="19"/>
  <c r="E32" i="19" a="1"/>
  <c r="E32" i="19" s="1"/>
  <c r="G32" i="19" s="1" a="1"/>
  <c r="G32" i="19" s="1"/>
  <c r="F31" i="18"/>
  <c r="E31" i="18" a="1"/>
  <c r="E31" i="18" s="1"/>
  <c r="G31" i="18" s="1" a="1"/>
  <c r="G31" i="18" s="1"/>
  <c r="F32" i="18"/>
  <c r="E32" i="18" a="1"/>
  <c r="E32" i="18" s="1"/>
  <c r="G32" i="18" s="1" a="1"/>
  <c r="G32" i="18" s="1"/>
  <c r="F30" i="18"/>
  <c r="F33" i="18" s="1"/>
  <c r="E33" i="18" s="1" a="1"/>
  <c r="E33" i="18" s="1"/>
  <c r="E16" i="1"/>
  <c r="E13" i="1" l="1"/>
  <c r="E12" i="1" l="1"/>
  <c r="F12" i="1" s="1"/>
  <c r="E17" i="1"/>
  <c r="E18" i="1"/>
  <c r="E30" i="1" l="1" a="1"/>
  <c r="E30" i="1" s="1"/>
  <c r="G30" i="1" s="1" a="1"/>
  <c r="G30" i="1" s="1"/>
  <c r="F16" i="1"/>
  <c r="E31" i="1" s="1" a="1"/>
  <c r="E31" i="1" s="1"/>
  <c r="G31" i="1" s="1" a="1"/>
  <c r="G31" i="1" s="1"/>
  <c r="E24" i="1" l="1"/>
  <c r="E25" i="1"/>
  <c r="E26" i="1"/>
  <c r="E23" i="1"/>
  <c r="E22" i="1"/>
  <c r="E21" i="1"/>
  <c r="E20" i="1"/>
  <c r="E28" i="1"/>
  <c r="E27" i="1"/>
  <c r="F24" i="1" l="1"/>
  <c r="F30" i="1"/>
  <c r="F31" i="1"/>
  <c r="F20" i="1"/>
  <c r="E32" i="1" s="1" a="1"/>
  <c r="E32" i="1" s="1"/>
  <c r="G32" i="1" s="1" a="1"/>
  <c r="G32" i="1" s="1"/>
  <c r="F32" i="1" l="1"/>
  <c r="F33" i="1" s="1"/>
  <c r="E33" i="1" s="1" a="1"/>
  <c r="E3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<sst xmlns="http://schemas.openxmlformats.org/spreadsheetml/2006/main" count="362" uniqueCount="121">
  <si>
    <t xml:space="preserve">Suuri </t>
  </si>
  <si>
    <t>Vesistön koko</t>
  </si>
  <si>
    <t>Meri</t>
  </si>
  <si>
    <t>Oja, puro, lampi</t>
  </si>
  <si>
    <t>Vesistön puskurikyky</t>
  </si>
  <si>
    <t>Pieni tai olematon</t>
  </si>
  <si>
    <t>Kohtalainen</t>
  </si>
  <si>
    <t>Suuri</t>
  </si>
  <si>
    <t>Keskisuuri</t>
  </si>
  <si>
    <t>Kasvillisuus ja eliöstö</t>
  </si>
  <si>
    <t>Tavanomainen lajisto</t>
  </si>
  <si>
    <t>Kuivatus</t>
  </si>
  <si>
    <t>Kuivatussyvyyden muutos (esim. ojitus, kaivannot, pumppaus)</t>
  </si>
  <si>
    <t>Kesto</t>
  </si>
  <si>
    <t>Pysyvä</t>
  </si>
  <si>
    <t xml:space="preserve">Kaivanto- ja huleveden määrä </t>
  </si>
  <si>
    <t>Loppusijoitus</t>
  </si>
  <si>
    <t>Luvitetussa kohteessa</t>
  </si>
  <si>
    <t>Hankealueella käsiteltynä</t>
  </si>
  <si>
    <t>Hankealueella ilman käsittelyä tai muita hallintakeinoja</t>
  </si>
  <si>
    <t>Rakentamistoimien kesto</t>
  </si>
  <si>
    <t>Kuivatusalueen laajuus</t>
  </si>
  <si>
    <t xml:space="preserve">Lyhytaikainen </t>
  </si>
  <si>
    <t xml:space="preserve">Pitkäaikainen </t>
  </si>
  <si>
    <t xml:space="preserve">Hankkeen vaikutusalueen laajuus </t>
  </si>
  <si>
    <t xml:space="preserve">Keskisuuri </t>
  </si>
  <si>
    <t>Kokonaisrikkipitoisuus (mg/kg kuiva-ainetta)</t>
  </si>
  <si>
    <t xml:space="preserve">Kohtalainen </t>
  </si>
  <si>
    <t xml:space="preserve">Pieni tai olematon </t>
  </si>
  <si>
    <t xml:space="preserve">Merkittävä </t>
  </si>
  <si>
    <t>Massanvaihto ja massan ominaisuudet sekä välivarastointi /loppusijoitus</t>
  </si>
  <si>
    <t xml:space="preserve">Kohtalaisen pitkä </t>
  </si>
  <si>
    <t>Välivarastointiaika (Välivarastoinnin maksimi on 3 vuotta, jonka jälkeen voidaan pitää jo loppusijoituksena)</t>
  </si>
  <si>
    <t>Voi vaikuttaa pohjavedenpinnan tasoon jonkun verran</t>
  </si>
  <si>
    <t>Vaikuttaa selkeästi pohjavedenpinnan tasoon</t>
  </si>
  <si>
    <t>Happamien sulfaattimaiden kansallinen ohje rakennushankkeisiin</t>
  </si>
  <si>
    <t>Työkalu rakentamishankkeen ympäristöriskien vaikutuksen merkittävyyden arvioimiseksi</t>
  </si>
  <si>
    <t>Kohtuullisen pitkä</t>
  </si>
  <si>
    <t>Pitkä</t>
  </si>
  <si>
    <t>Pieni tai ei lainkaan välivarastointia</t>
  </si>
  <si>
    <t>Laskenta</t>
  </si>
  <si>
    <t>Pieni</t>
  </si>
  <si>
    <t>Vaikuttavuus</t>
  </si>
  <si>
    <t>Hankkeen nimi:</t>
  </si>
  <si>
    <t>Arvioinnin suorittaja:</t>
  </si>
  <si>
    <t>Tiedon luotettavuus</t>
  </si>
  <si>
    <t>Vesistö</t>
  </si>
  <si>
    <t>Hankealueen ympäristön herkkyys vaikutuksille</t>
  </si>
  <si>
    <t>Vastaanottavan vesistön herkkyys vaikutuksille</t>
  </si>
  <si>
    <t>Rakentamistoimien aiheuttamien muutosten suuruus</t>
  </si>
  <si>
    <t>Yhteenveto</t>
  </si>
  <si>
    <t>Kuivatussyvyyden muutos</t>
  </si>
  <si>
    <t>Arviointikriteeri</t>
  </si>
  <si>
    <t>Vaikutusarvio</t>
  </si>
  <si>
    <t>Vaikutus</t>
  </si>
  <si>
    <r>
      <t>Hapontuottopotentiaali (kgH</t>
    </r>
    <r>
      <rPr>
        <b/>
        <vertAlign val="subscript"/>
        <sz val="12"/>
        <color rgb="FF000000"/>
        <rFont val="Verdana"/>
        <family val="2"/>
      </rPr>
      <t>2</t>
    </r>
    <r>
      <rPr>
        <b/>
        <sz val="12"/>
        <color rgb="FF000000"/>
        <rFont val="Verdana"/>
        <family val="2"/>
      </rPr>
      <t>SO</t>
    </r>
    <r>
      <rPr>
        <b/>
        <vertAlign val="subscript"/>
        <sz val="12"/>
        <color rgb="FF000000"/>
        <rFont val="Verdana"/>
        <family val="2"/>
      </rPr>
      <t>4</t>
    </r>
    <r>
      <rPr>
        <b/>
        <sz val="12"/>
        <color rgb="FF000000"/>
        <rFont val="Verdana"/>
        <family val="2"/>
      </rPr>
      <t>/t)</t>
    </r>
  </si>
  <si>
    <t>Pistemäinen ja paikallinen</t>
  </si>
  <si>
    <t>Laaja ja alueellinen</t>
  </si>
  <si>
    <t>Lyhytaikainen tai ei välivarastointia</t>
  </si>
  <si>
    <t>Ei selkeää muutosta pohjavedenpinnan nykyiseen vaihtelutasoon</t>
  </si>
  <si>
    <t>Happamille sulfaattimaille tyypillinen kasvillisuus</t>
  </si>
  <si>
    <t>Herkkä eliöstö, direktiivilajit</t>
  </si>
  <si>
    <t>Painotus</t>
  </si>
  <si>
    <t>Arviointikerroin</t>
  </si>
  <si>
    <t>Vaikuttavuuskerroin</t>
  </si>
  <si>
    <t>Päivämäärä:</t>
  </si>
  <si>
    <t>Ei osaa sanoa</t>
  </si>
  <si>
    <t>Kaivettavan ja välivarastoitavan massan määrä</t>
  </si>
  <si>
    <t>Oletettu</t>
  </si>
  <si>
    <t>Laskettu</t>
  </si>
  <si>
    <t>Mitattu</t>
  </si>
  <si>
    <t>Väritys</t>
  </si>
  <si>
    <t>Eliöstö</t>
  </si>
  <si>
    <t>Ei tietoa</t>
  </si>
  <si>
    <t>Lyhytaikainen</t>
  </si>
  <si>
    <t>Rakentamishankkeen ympäristövaikutusten merkittävyyden arviointi -työkalu</t>
  </si>
  <si>
    <t>Järvi, joki</t>
  </si>
  <si>
    <t xml:space="preserve">Rakennushankkeen ympäristövaikutusten kokonaismerkittävyys </t>
  </si>
  <si>
    <t>Rakentamisajankohta</t>
  </si>
  <si>
    <t>suuri</t>
  </si>
  <si>
    <t>keskisuuri</t>
  </si>
  <si>
    <t>pieni</t>
  </si>
  <si>
    <t>Kesä</t>
  </si>
  <si>
    <t>Kevät/syksy</t>
  </si>
  <si>
    <t>Talvi</t>
  </si>
  <si>
    <t>Esim: Maanmittauslaitoksen Paikkatietoikkunasta (https://kartta.paikkatietoikkuna.fi/ &gt; Hydrografia &gt; Valuma-alueet &amp; Pintavesien virtausmalli valuma-alueet kolmas jakovaihe &amp; Pintavesien virtausmalli yläpuolinen valuma-alue ha) voi tarkastella tietyllä tarkkuudella pintavesien valuma-alueita ja virtaussuuntia.</t>
  </si>
  <si>
    <t>Esim: Vesimuodostumia ja niiden ekologisen ja kemiallisen tilan luokittelua voi tarkastella Vesikartta-karttapalvelussa (http://paikkatieto.ymparisto.fi/vesikartta). Pintavesien luokittelusta ja vesistöjen ekologisesta ja kemiallisesta tilaluokittelusta löytyy lisää tietoa vesi.fi-sivulta www.vesi.fi/vesitieto/pintavesien-luokittelun-periaatteet/. Maanmittauslaitoksen Paikkatietoikkunasta (https://kartta.paikkatietoikkuna.fi/ &gt; Hydrografia &gt; Pohjaeläinlajiston ennustettu muuttuneisuus) voi tarkastella PUROHELMI-hankkeessa tuotettuja paikkatietopohjaisia mallinnusarvioita pienten virtavesien habitaatin ja pohjaeläinlajiston luonnontilan muuttuneisuudesta sekä valuma-alueen maankäyttöä (montako prosenttia valuma-alueesta on maatalousaluetta, rakennettua aluetta, ojitettua turvemaata tai puuston hakkuualuetta).</t>
  </si>
  <si>
    <t xml:space="preserve">Esim: Pohjaveden pinnantasosta voi löytyä tietoa alueella tehtyjen pohjatutkimusten yhteydessä ja avoimesta ympäristötietojärjestelmästä (Hertta-palvelu www.syke.fi/fi-FI/Avoin_tieto/Ymparistotietojarjestelmat), josta voi tarkastella löytyykö alueen läheltä pohjaveden havaintoputkia. </t>
  </si>
  <si>
    <t xml:space="preserve">Esim: Vedenjohtavuutta voi arvioida maaperätietojen mukaan esim. Suomen ympäristökeskuksen sivuilla (www.syke.fi &gt; Tutkimus &amp; kehittäminen &gt; Vesi &gt; Mallit ja työkalut &gt; Pohjaveden tyyppimallit &gt; Pohjaveden virtausmallinnuksessa tarvittavia parametreja) esitettyjen taulukoiden avulla, joihin on koostettu eri maa- ja kivilajien vedenjohtavuuksia ja huokoisuuksia kirjallisuudesta </t>
  </si>
  <si>
    <t>Käytetyt tietolähteet</t>
  </si>
  <si>
    <t>Linkkejä tietolähteisiin</t>
  </si>
  <si>
    <t>En tiedä</t>
  </si>
  <si>
    <t>Arvioitu</t>
  </si>
  <si>
    <t>Varmistettu tai seurattu</t>
  </si>
  <si>
    <t xml:space="preserve">Jos vaikutuksen merkittävyys on joltain osin suuri, tulee toteuttaa toimenpiteitä rakentamisen aikana vaikutusten ehkäisemiseksi tai vähentämiseksi. </t>
  </si>
  <si>
    <t>Jos merkittävyys on keskisuuri, tulee kiinnittää erityistä huomiota kyseiseen tekijään ja suorittaa tarkempia tutkimuksia tai tarkastella, voidaanko suunnitelmia muuttaa vaikutusten ehkäisemiseksi tai vähentämiseksi. Vaikutusten vähentämiskeinot rakentamisen aikana on myös syytä olla varmistettuna.</t>
  </si>
  <si>
    <t>Jos merkittävyys on pieni, ei hankkeesta ole arvioitavissa vaikutuksia happamien sulfaattimaiden johdosta, mutta jos arvioidut tekijät tai olosuhteet muuttuvat, on arviointi syytä päivittää.</t>
  </si>
  <si>
    <t>A) Paikallinen,pistemäinen, suppea
B) Keskisuuri
C) Laaja,alueellinen</t>
  </si>
  <si>
    <t>A) Lyhytaikainen
B) Kohtuullisen pitkä
C) Pitkä</t>
  </si>
  <si>
    <t>A) Meri
B) Järvi, joki
C) Oja, puro, lampi, noro</t>
  </si>
  <si>
    <t>A) Suuri
B) Kohtalainen
C) Pieni tai olematon</t>
  </si>
  <si>
    <t>A) Happamille sulfaattimaille tyypillinen kasvillisuus, osmankäämit yms.
B) Tavanaomainen lajisto
C) Herkkä eliöstö, vaelluskalat, simpukat, direktiivilajit</t>
  </si>
  <si>
    <t>A) Talvi
B) Kevät/syksy
C) Kesä</t>
  </si>
  <si>
    <t>Vaikutusarvio
A) Pieni
B) Keskisuuri
C) Suuri
Lisäksi Ei osaa sanoa</t>
  </si>
  <si>
    <t>A) Ei selkeää muutosta pohjavedenpinnan nyyiseen vaihtelutasoon
B) Voi vaikuttaa pohjavedenpinnan tasoon jonkun verran
C) Vaikuttaa selkeästi pohjavedenpinnan tasoon</t>
  </si>
  <si>
    <t>A) Lyhytaikainen
B) Pitkäaikainen
C) Pysyvä</t>
  </si>
  <si>
    <t>A) Pieni tai olematon
B) Kohtalainen
C) Suuri</t>
  </si>
  <si>
    <t>A) Pieni tai ei lainkaan välivarastointia
B) Kohtalainen
C) Suuri</t>
  </si>
  <si>
    <t>Arvio salaojitusten, avo-ojien, alenemakartioiden jne. mukaan</t>
  </si>
  <si>
    <t>A) Lyhytaikainen tai ei ollenkaan välivarastointia
B) Kohtalaisen pitkä
C) Pitkäaikainen</t>
  </si>
  <si>
    <t>A) Pieni tai olematon
B) Kohtalainen
C) Merkittävä</t>
  </si>
  <si>
    <t>A) Luvitetussa kohteessa
B) Hankealueella käsiteltynä
C) Hankealueella ilman käsittelyä tai muita hallintakeinoja</t>
  </si>
  <si>
    <r>
      <rPr>
        <b/>
        <sz val="11"/>
        <color theme="1"/>
        <rFont val="Calibri"/>
        <family val="2"/>
        <scheme val="minor"/>
      </rPr>
      <t>Johdanto</t>
    </r>
    <r>
      <rPr>
        <sz val="11"/>
        <color theme="1"/>
        <rFont val="Calibri"/>
        <family val="2"/>
        <scheme val="minor"/>
      </rPr>
      <t xml:space="preserve">
Työkalulla arvioidaan hankkeen johdosta happamien sulfaattimaiden ympäristövaikutusten merkittävyyttä. Ensin arvioidaan hankealueen ympäristön ja valuma-alueen pintavesiä vastaanottavan vesistön herkkyyttä  vaikutuksille. Sen jälkeen arvioidaan rakentamistoimien aiheuttamien muutosten suuruutta.</t>
    </r>
  </si>
  <si>
    <r>
      <rPr>
        <b/>
        <sz val="11"/>
        <rFont val="Calibri"/>
        <family val="2"/>
        <scheme val="minor"/>
      </rPr>
      <t>Työkalun käyttö</t>
    </r>
    <r>
      <rPr>
        <sz val="11"/>
        <rFont val="Calibri"/>
        <family val="2"/>
        <scheme val="minor"/>
      </rPr>
      <t xml:space="preserve">
Välilehdillä Työkalu 1, Työkalu 2… on työkalussa alasvetovalikko, josta voidaan valita hanketta sopivimmin kuvaava kohta. Kun kunkin osion kohdalla on tehty valinta, työkalu ilmoittaa tiedon vaikutusten merkittävyydestä automaattisesti (pieni, keskisuuri, suuri) värikoodina. Kun kaikki osiot on täytetty kokonaisuuden huomioiva merkittävyys näkyy työkalun alareunassa. Oheisessa kuvassa on avattu kunkin osa-alueen vaihtoehdot (merkittävyys pieni, keskisuuri tai suuri), jotka alasvetovalikosta valitaan. Myös tiedon luotettavuudesta annetaan arvio omaan sarakkeeseen alasvetovalikon avulla. Tarkempi ohjeistus kunkin kohdan arvioimista varten löytyy oppaan luvusta 3.3. alalukuineen. </t>
    </r>
  </si>
  <si>
    <r>
      <rPr>
        <b/>
        <sz val="11"/>
        <rFont val="Calibri"/>
        <family val="2"/>
        <scheme val="minor"/>
      </rPr>
      <t>Käytetyt termit</t>
    </r>
    <r>
      <rPr>
        <sz val="11"/>
        <rFont val="Calibri"/>
        <family val="2"/>
        <scheme val="minor"/>
      </rPr>
      <t xml:space="preserve">
Tarkempi ohjeistus kunkin kohdan arvioimista varten löytyy oppaan luvusta 3.3. alalukuineen. </t>
    </r>
  </si>
  <si>
    <r>
      <rPr>
        <b/>
        <sz val="11"/>
        <color theme="1"/>
        <rFont val="Calibri"/>
        <family val="2"/>
        <scheme val="minor"/>
      </rPr>
      <t>Selvitä ennen tämän työkalun käyttöönottoa seuraavat asiat</t>
    </r>
    <r>
      <rPr>
        <sz val="11"/>
        <color theme="1"/>
        <rFont val="Calibri"/>
        <family val="2"/>
        <scheme val="minor"/>
      </rPr>
      <t xml:space="preserve">
Selvitä ennen tutkimuksia hankealueen ja sen vaikutusalueen sijoittuminen todennäköiselle Hasu-alueelle (tarkasta GTK:n lähtötiedoista  todennäköisyys).
Selvitä tarvittaessa tuloksista riippumatta maaperän korroosio-ominaisuudet (sulfaatti- ja kloridipitoisuus), mitkä voivat vaikuttaa rakenteisiin. Tämän työkalun avulla ei voida täysin poissulkea korroosioalttiutta, johon voi esim. kloridi yksinään vaikuttaa (ei kuulu oletuksena hasu-tutkimuksiin).
Selvitä mahdolliset/todetut PIMA-alueet, mitkä voivat tuoda omat haasteensa hankkeen rakentamis- ja hallintatoimenpiteille.
Tässä työkalussa käsitellään erilaisia (aktiivinen/ todellinen ja potentiaalinen) happamia sulfaattimaita yhtenä luokkana, mutta analyyseillä voidaan tarkentaa luokittelua ja massamääriä, ja huomioida tulokset suunnittelussa ja toteutuksessa.
Kaivanto- ja huleveden laatu voi vaihdella rakentamisen aikana ja hankkeen valmistumisen jälkeen (neutraali, ajoittain hapan, pitkäaikaisesti selkeästi hapan).</t>
    </r>
  </si>
  <si>
    <t xml:space="preserve"> Rakentamishankkeen vaikutusten merkittävyyden arviointityökalun tietosisältö</t>
  </si>
  <si>
    <t>Työkalua voidaan hyödyntää hankkeen eri vaiheissa. Säilyttämällä aiempien vaiheiden arvioinnit, voidaan tehdä nopeasti ja helposti vertailua eri osatekijöiden vaikutuksesta vaikutusten kokonaismerkittävyyteen. Välilehtiä (Työkalu 1 jne) voidaan kopioida lisää esim. kommennolla Ctrl ja raahaamalla hiirellä välilehti tyhjälle alueelle.
Huomioi, että jos valitset EOS, vaikuttaa se merkittävyyttä nostavasti. Asia on silloin selvitettävä arvioinnin luotettavuuden parantamiseksi. 
Arvioinnin tuloksena saadaan kokonaismerkittävyys. Lisäksi saadaan merkittävyys eri osakokonaisuuksille (ympäristön ja valuma-alueen pintavesiä vastaanottavan vesistön herkkyys sekä rakentamistoimien aiheuttamien muutosten suuruus) ja niiden osatekijöille. Näin voidaan huomata, mihin osatekijöihin vaikuttamalla voidaan vaikuttaa hankkeen merkittävyyteen ja mihin tekijöihin erityisesti tulisi hankkeessa kiinnittää huomiota vaikutusten vähentämiseksi. 
•	Jos vaikutuksen merkittävyys on joltain osin suuri, tulee toteuttaa toimenpiteitä rakentamisen aikana vaikutusten ehkäisemiseksi tai vähentämiseksi. 
•	Jos merkittävyys on keskisuuri, tulee kiinnittää erityistä huomiota kyseiseen tekijään ja suorittaa tarkempia tutkimuksia tai tarkastella, voidaanko suunnitelmia muuttaa vaikutusten ehkäisemiseksi tai vähentämiseksi. Vaikutusten vähentämiskeinot rakentamisen aikana on myös syytä olla varmistettuna.
•	Jos merkittävyys on pieni, ei hankkeesta ole arvioitavissa vaikutuksia happamien sulfaattimaiden johdosta, mutta jos arvioidut tekijät tai olosuhteet muuttuvat, on arviointi syytä päivittää.</t>
  </si>
  <si>
    <t>A) Ei tietoa
B) Arvioitu
C) Varmistettu tai seurattu</t>
  </si>
  <si>
    <t>Tiedon luotettavuus
A) Pieni
B) Keskisuuri
C) Suuri</t>
  </si>
  <si>
    <t>Esim:  Maanmittauslaitoksen Paikkatietoikkunasta voi tarkastella  (https://kartta.paikkatietoikkuna.fi/ &gt; Hydrografia &gt; Valuma-alueet &amp; Pintavesien virtausmalli valuma-alueet kolmas jakovaihe &amp; Pintavesien virtausmalli yläpuolinen valuma-alue ha) valuma-alueen maankäyttöä . Vedenlaatutietoa löytyy mm. Hertasta: https://www.syke.fi/fi-FI/Avoin_tieto/Ymparistotietojarjestelmat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</si>
</sst>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Verdana"/>
      <family val="2"/>
    </font>
    <font>
      <sz val="12"/>
      <color theme="1"/>
      <name val="Verdana"/>
      <family val="2"/>
    </font>
    <font>
      <b/>
      <sz val="12"/>
      <name val="Verdana"/>
      <family val="2"/>
    </font>
    <font>
      <sz val="11"/>
      <color theme="1"/>
      <name val="Verdana"/>
      <family val="2"/>
    </font>
    <font>
      <b/>
      <sz val="11"/>
      <color theme="1"/>
      <name val="Verdana"/>
      <family val="2"/>
    </font>
    <font>
      <sz val="12"/>
      <name val="Verdana"/>
      <family val="2"/>
    </font>
    <font>
      <b/>
      <sz val="11"/>
      <color rgb="FF000000"/>
      <name val="Verdana"/>
      <family val="2"/>
    </font>
    <font>
      <b/>
      <sz val="11"/>
      <name val="Verdana"/>
      <family val="2"/>
    </font>
    <font>
      <sz val="11"/>
      <color rgb="FF000000"/>
      <name val="Verdana"/>
      <family val="2"/>
    </font>
    <font>
      <sz val="11"/>
      <name val="Verdana"/>
      <family val="2"/>
    </font>
    <font>
      <strike/>
      <sz val="11"/>
      <color theme="1"/>
      <name val="Verdana"/>
      <family val="2"/>
    </font>
    <font>
      <b/>
      <sz val="10"/>
      <color theme="1"/>
      <name val="Verdana"/>
      <family val="2"/>
    </font>
    <font>
      <sz val="10"/>
      <color theme="1"/>
      <name val="Verdana"/>
      <family val="2"/>
    </font>
    <font>
      <b/>
      <sz val="12"/>
      <color rgb="FF000000"/>
      <name val="Verdana"/>
      <family val="2"/>
    </font>
    <font>
      <b/>
      <vertAlign val="subscript"/>
      <sz val="12"/>
      <color rgb="FF000000"/>
      <name val="Verdana"/>
      <family val="2"/>
    </font>
    <font>
      <b/>
      <sz val="20"/>
      <color theme="1"/>
      <name val="Verdana"/>
      <family val="2"/>
    </font>
    <font>
      <sz val="12"/>
      <color rgb="FFFF0000"/>
      <name val="Verdana"/>
      <family val="2"/>
    </font>
    <font>
      <b/>
      <sz val="12"/>
      <color rgb="FFFF0000"/>
      <name val="Verdana"/>
      <family val="2"/>
    </font>
    <font>
      <b/>
      <sz val="11"/>
      <color rgb="FFFF0000"/>
      <name val="Verdana"/>
      <family val="2"/>
    </font>
    <font>
      <sz val="10"/>
      <color rgb="FFFF0000"/>
      <name val="Verdana"/>
      <family val="2"/>
    </font>
    <font>
      <sz val="11"/>
      <name val="Calibri"/>
      <family val="2"/>
      <scheme val="minor"/>
    </font>
    <font>
      <sz val="11"/>
      <color rgb="FFFF0000"/>
      <name val="Calibri"/>
      <family val="2"/>
      <scheme val="minor"/>
    </font>
    <font>
      <sz val="11"/>
      <color rgb="FFFF0000"/>
      <name val="Verdana"/>
      <family val="2"/>
    </font>
    <font>
      <sz val="9"/>
      <name val="Verdana"/>
      <family val="2"/>
    </font>
    <font>
      <sz val="11"/>
      <name val="Calibri"/>
      <family val="2"/>
    </font>
    <font>
      <sz val="16"/>
      <color theme="1"/>
      <name val="Verdana"/>
      <family val="2"/>
    </font>
    <font>
      <b/>
      <sz val="11"/>
      <name val="Calibri"/>
      <family val="2"/>
      <scheme val="minor"/>
    </font>
    <font>
      <sz val="2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1"/>
        <bgColor indexed="64"/>
      </patternFill>
    </fill>
    <fill>
      <patternFill patternType="solid">
        <fgColor theme="2" tint="-9.9978637043366805E-2"/>
        <bgColor indexed="64"/>
      </patternFill>
    </fill>
    <fill>
      <patternFill patternType="solid">
        <fgColor theme="6"/>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2" tint="-0.249977111117893"/>
        <bgColor indexed="64"/>
      </patternFill>
    </fill>
  </fills>
  <borders count="1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170">
    <xf numFmtId="0" fontId="0" fillId="0" borderId="0" xfId="0"/>
    <xf numFmtId="0" fontId="2" fillId="0" borderId="0" xfId="0" applyFont="1"/>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11" fillId="0" borderId="0" xfId="0" applyFont="1" applyFill="1" applyBorder="1" applyAlignment="1">
      <alignment vertical="center" wrapText="1"/>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Fill="1" applyBorder="1" applyAlignment="1">
      <alignment vertical="center"/>
    </xf>
    <xf numFmtId="0" fontId="15" fillId="0" borderId="0" xfId="0" applyFont="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12" fillId="0" borderId="0" xfId="0" applyFont="1" applyFill="1" applyBorder="1" applyAlignment="1">
      <alignment vertical="center"/>
    </xf>
    <xf numFmtId="49" fontId="15" fillId="0" borderId="0" xfId="0" applyNumberFormat="1" applyFont="1" applyBorder="1" applyAlignment="1">
      <alignmen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5" borderId="0" xfId="0" applyFont="1" applyFill="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textRotation="90" wrapText="1"/>
    </xf>
    <xf numFmtId="0" fontId="9" fillId="0" borderId="2" xfId="0" applyFont="1" applyFill="1" applyBorder="1" applyAlignment="1">
      <alignment vertical="center" wrapText="1"/>
    </xf>
    <xf numFmtId="0" fontId="11" fillId="0" borderId="2" xfId="0" applyFont="1" applyFill="1" applyBorder="1" applyAlignment="1">
      <alignment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vertical="center" wrapText="1"/>
    </xf>
    <xf numFmtId="0" fontId="11"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6" fillId="0" borderId="2" xfId="0" applyFont="1" applyFill="1" applyBorder="1" applyAlignment="1">
      <alignment vertical="center"/>
    </xf>
    <xf numFmtId="0" fontId="10" fillId="0" borderId="2" xfId="0" applyFont="1" applyFill="1" applyBorder="1" applyAlignment="1">
      <alignment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9" fillId="0" borderId="2" xfId="0" applyFont="1" applyFill="1" applyBorder="1" applyAlignment="1">
      <alignment horizontal="center" vertical="center" textRotation="90" wrapText="1"/>
    </xf>
    <xf numFmtId="49" fontId="13" fillId="0" borderId="2" xfId="0" applyNumberFormat="1" applyFont="1" applyFill="1" applyBorder="1" applyAlignment="1">
      <alignment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4" fillId="0" borderId="0" xfId="0" applyFont="1" applyFill="1" applyBorder="1" applyAlignment="1">
      <alignment horizontal="left" vertical="center"/>
    </xf>
    <xf numFmtId="0" fontId="4" fillId="0" borderId="2" xfId="0" applyFont="1" applyFill="1" applyBorder="1" applyAlignment="1">
      <alignment vertical="center" wrapText="1"/>
    </xf>
    <xf numFmtId="0" fontId="4" fillId="0" borderId="3" xfId="0" applyFont="1" applyFill="1" applyBorder="1" applyAlignment="1">
      <alignment vertical="center"/>
    </xf>
    <xf numFmtId="0" fontId="6" fillId="0" borderId="3"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2" xfId="0" applyFont="1" applyFill="1" applyBorder="1" applyAlignment="1">
      <alignment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8" fillId="0" borderId="2" xfId="0" applyFont="1" applyBorder="1" applyAlignment="1">
      <alignment horizontal="center" vertical="center" wrapText="1"/>
    </xf>
    <xf numFmtId="0" fontId="3" fillId="0" borderId="2" xfId="0" applyFont="1" applyBorder="1" applyAlignment="1">
      <alignment horizontal="center" vertical="center"/>
    </xf>
    <xf numFmtId="0" fontId="15" fillId="0" borderId="0" xfId="0" applyNumberFormat="1" applyFont="1" applyBorder="1" applyAlignment="1">
      <alignment vertical="center"/>
    </xf>
    <xf numFmtId="0" fontId="14" fillId="0" borderId="0" xfId="0" applyNumberFormat="1" applyFont="1" applyFill="1" applyBorder="1" applyAlignment="1">
      <alignment horizontal="lef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0" fontId="6" fillId="0" borderId="2" xfId="0" applyNumberFormat="1" applyFont="1" applyFill="1" applyBorder="1" applyAlignment="1">
      <alignment horizontal="center" vertical="center" wrapText="1"/>
    </xf>
    <xf numFmtId="0" fontId="8" fillId="0" borderId="0" xfId="0" applyFont="1" applyBorder="1" applyAlignment="1">
      <alignment vertical="center"/>
    </xf>
    <xf numFmtId="0" fontId="5" fillId="7" borderId="2" xfId="0" applyFont="1" applyFill="1" applyBorder="1" applyAlignment="1">
      <alignment horizontal="center" vertical="center" wrapText="1"/>
    </xf>
    <xf numFmtId="49" fontId="5" fillId="7" borderId="2" xfId="0" applyNumberFormat="1" applyFont="1" applyFill="1" applyBorder="1" applyAlignment="1">
      <alignment horizontal="center" vertical="center" wrapText="1"/>
    </xf>
    <xf numFmtId="0" fontId="19" fillId="0" borderId="0" xfId="0" applyFont="1" applyAlignment="1">
      <alignment horizontal="center" vertical="center"/>
    </xf>
    <xf numFmtId="0" fontId="3" fillId="2"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0" fillId="0" borderId="0" xfId="0" applyFont="1" applyAlignment="1">
      <alignment horizontal="left" vertical="center"/>
    </xf>
    <xf numFmtId="0" fontId="22" fillId="0" borderId="0" xfId="0" applyFont="1" applyBorder="1" applyAlignment="1">
      <alignment vertical="center"/>
    </xf>
    <xf numFmtId="0" fontId="3" fillId="4" borderId="2" xfId="0" applyFont="1" applyFill="1" applyBorder="1" applyAlignment="1">
      <alignment horizontal="left" vertical="center"/>
    </xf>
    <xf numFmtId="0" fontId="3" fillId="4" borderId="2" xfId="0" applyFont="1" applyFill="1" applyBorder="1" applyAlignment="1">
      <alignment horizontal="left" vertical="center" wrapText="1"/>
    </xf>
    <xf numFmtId="0" fontId="18" fillId="0" borderId="0" xfId="0" applyFont="1" applyAlignment="1">
      <alignment horizontal="left"/>
    </xf>
    <xf numFmtId="0" fontId="19" fillId="0" borderId="0" xfId="0" applyFont="1" applyBorder="1" applyAlignment="1">
      <alignment vertical="center"/>
    </xf>
    <xf numFmtId="0" fontId="25" fillId="0" borderId="0" xfId="0" applyFont="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vertical="center"/>
    </xf>
    <xf numFmtId="0" fontId="25" fillId="0" borderId="0" xfId="0" applyFont="1" applyFill="1" applyBorder="1" applyAlignment="1">
      <alignment vertical="center" wrapText="1"/>
    </xf>
    <xf numFmtId="0" fontId="19" fillId="0" borderId="0" xfId="0" applyFont="1" applyFill="1" applyBorder="1" applyAlignment="1">
      <alignment vertical="center"/>
    </xf>
    <xf numFmtId="0" fontId="22" fillId="0" borderId="0" xfId="0" applyFont="1" applyFill="1" applyBorder="1" applyAlignment="1">
      <alignment vertical="center"/>
    </xf>
    <xf numFmtId="0" fontId="20" fillId="0" borderId="0" xfId="0" applyFont="1" applyBorder="1" applyAlignment="1">
      <alignment vertical="center"/>
    </xf>
    <xf numFmtId="0" fontId="25" fillId="0" borderId="2" xfId="0" applyFont="1" applyFill="1" applyBorder="1" applyAlignment="1">
      <alignment horizontal="center" vertical="center" wrapText="1"/>
    </xf>
    <xf numFmtId="49" fontId="25" fillId="0" borderId="2" xfId="0" applyNumberFormat="1" applyFont="1" applyFill="1" applyBorder="1" applyAlignment="1">
      <alignment vertical="center" wrapText="1"/>
    </xf>
    <xf numFmtId="0" fontId="24" fillId="0" borderId="0" xfId="0" applyFont="1"/>
    <xf numFmtId="0" fontId="22" fillId="0" borderId="0" xfId="0" applyFont="1" applyBorder="1" applyAlignment="1">
      <alignment vertical="center" wrapText="1"/>
    </xf>
    <xf numFmtId="0" fontId="0" fillId="0" borderId="0" xfId="0" applyAlignment="1">
      <alignment vertical="center" wrapText="1"/>
    </xf>
    <xf numFmtId="49" fontId="22" fillId="0" borderId="0" xfId="0" applyNumberFormat="1" applyFont="1" applyBorder="1" applyAlignment="1">
      <alignment vertical="center"/>
    </xf>
    <xf numFmtId="0" fontId="12" fillId="0" borderId="0" xfId="0" applyFont="1" applyBorder="1" applyAlignment="1">
      <alignment vertical="center"/>
    </xf>
    <xf numFmtId="0" fontId="8" fillId="0" borderId="0" xfId="0" applyFont="1" applyFill="1" applyBorder="1" applyAlignment="1">
      <alignment vertical="center"/>
    </xf>
    <xf numFmtId="0" fontId="26" fillId="0" borderId="0" xfId="0" applyFont="1" applyBorder="1" applyAlignment="1">
      <alignment horizontal="left" vertical="center"/>
    </xf>
    <xf numFmtId="0" fontId="12" fillId="0" borderId="2" xfId="0" applyFont="1" applyFill="1" applyBorder="1" applyAlignment="1">
      <alignment vertical="center"/>
    </xf>
    <xf numFmtId="0" fontId="4" fillId="0" borderId="0" xfId="0" applyFont="1" applyFill="1" applyBorder="1" applyAlignment="1">
      <alignment vertical="center"/>
    </xf>
    <xf numFmtId="49" fontId="6" fillId="0" borderId="2" xfId="0" applyNumberFormat="1" applyFont="1" applyFill="1" applyBorder="1" applyAlignment="1">
      <alignment vertical="center" wrapText="1"/>
    </xf>
    <xf numFmtId="49" fontId="6" fillId="0" borderId="2" xfId="0" applyNumberFormat="1" applyFont="1" applyFill="1" applyBorder="1" applyAlignment="1">
      <alignment vertical="top" wrapText="1"/>
    </xf>
    <xf numFmtId="0" fontId="12" fillId="0" borderId="2" xfId="0" applyFont="1" applyBorder="1" applyAlignment="1">
      <alignment vertical="top" wrapText="1"/>
    </xf>
    <xf numFmtId="0" fontId="27" fillId="0" borderId="2" xfId="0" applyFont="1" applyBorder="1" applyAlignment="1">
      <alignment horizontal="justify" vertical="top"/>
    </xf>
    <xf numFmtId="0" fontId="26" fillId="0" borderId="0" xfId="0" applyFont="1" applyFill="1" applyBorder="1" applyAlignment="1">
      <alignment horizontal="left" vertical="center"/>
    </xf>
    <xf numFmtId="0" fontId="28" fillId="0" borderId="16" xfId="0" applyFont="1" applyBorder="1" applyAlignment="1">
      <alignment horizontal="center" vertical="center"/>
    </xf>
    <xf numFmtId="0" fontId="0" fillId="0" borderId="0" xfId="0"/>
    <xf numFmtId="0" fontId="0" fillId="0" borderId="0" xfId="0" applyAlignment="1">
      <alignment wrapText="1"/>
    </xf>
    <xf numFmtId="0" fontId="3" fillId="4" borderId="2" xfId="0" applyFont="1" applyFill="1" applyBorder="1" applyAlignment="1">
      <alignment horizontal="left" vertical="center"/>
    </xf>
    <xf numFmtId="0" fontId="9" fillId="0" borderId="2" xfId="0" applyFont="1" applyFill="1" applyBorder="1" applyAlignment="1">
      <alignment horizontal="center" vertical="center" textRotation="90" wrapText="1"/>
    </xf>
    <xf numFmtId="0" fontId="6" fillId="0" borderId="12" xfId="0" applyFont="1" applyFill="1" applyBorder="1" applyAlignment="1">
      <alignment horizontal="center" vertical="center"/>
    </xf>
    <xf numFmtId="0" fontId="6" fillId="0" borderId="3" xfId="0" applyFont="1" applyFill="1" applyBorder="1" applyAlignment="1">
      <alignment horizontal="center" vertical="center"/>
    </xf>
    <xf numFmtId="0" fontId="5" fillId="7"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0" fillId="0" borderId="12" xfId="0" applyBorder="1"/>
    <xf numFmtId="0" fontId="0" fillId="0" borderId="18" xfId="0" applyBorder="1"/>
    <xf numFmtId="0" fontId="0" fillId="0" borderId="3" xfId="0" applyBorder="1"/>
    <xf numFmtId="0" fontId="9" fillId="0" borderId="2" xfId="0" applyFont="1" applyBorder="1" applyAlignment="1">
      <alignment horizontal="center" vertical="center" textRotation="90" wrapText="1"/>
    </xf>
    <xf numFmtId="0" fontId="4" fillId="0" borderId="2" xfId="0" applyFont="1" applyBorder="1" applyAlignment="1">
      <alignment vertical="center"/>
    </xf>
    <xf numFmtId="0" fontId="0" fillId="0" borderId="2" xfId="0" applyBorder="1"/>
    <xf numFmtId="49" fontId="22" fillId="0" borderId="0" xfId="0" applyNumberFormat="1" applyFont="1" applyAlignment="1">
      <alignment vertical="center"/>
    </xf>
    <xf numFmtId="0" fontId="22" fillId="0" borderId="0" xfId="0" applyFont="1" applyAlignment="1">
      <alignment vertical="center"/>
    </xf>
    <xf numFmtId="0" fontId="0" fillId="0" borderId="0" xfId="0" applyAlignment="1">
      <alignment horizontal="left" vertical="center" wrapText="1"/>
    </xf>
    <xf numFmtId="0" fontId="5" fillId="7" borderId="2" xfId="0" applyFont="1" applyFill="1" applyBorder="1" applyAlignment="1">
      <alignment horizontal="left" vertical="center" wrapText="1"/>
    </xf>
    <xf numFmtId="0" fontId="0" fillId="0" borderId="0" xfId="0" applyAlignment="1">
      <alignment horizontal="left" vertical="center"/>
    </xf>
    <xf numFmtId="0" fontId="0" fillId="0" borderId="0" xfId="0" applyFill="1" applyAlignment="1">
      <alignment wrapText="1"/>
    </xf>
    <xf numFmtId="0" fontId="0" fillId="0" borderId="0" xfId="0" applyFill="1" applyAlignment="1"/>
    <xf numFmtId="49" fontId="21" fillId="0" borderId="0" xfId="0" applyNumberFormat="1" applyFont="1" applyFill="1" applyAlignment="1">
      <alignment vertical="center"/>
    </xf>
    <xf numFmtId="0" fontId="1" fillId="0" borderId="0" xfId="0" applyFont="1" applyFill="1" applyAlignment="1">
      <alignment wrapText="1"/>
    </xf>
    <xf numFmtId="0" fontId="0" fillId="0" borderId="0" xfId="0" applyFill="1" applyAlignment="1">
      <alignment horizontal="left" vertical="top" wrapText="1"/>
    </xf>
    <xf numFmtId="0" fontId="1" fillId="0" borderId="0" xfId="0" applyFont="1" applyFill="1" applyAlignment="1"/>
    <xf numFmtId="0" fontId="30" fillId="0" borderId="0" xfId="0" applyFont="1" applyAlignment="1">
      <alignment vertical="center"/>
    </xf>
    <xf numFmtId="0" fontId="3" fillId="4" borderId="2" xfId="0" applyFont="1" applyFill="1" applyBorder="1" applyAlignment="1">
      <alignment horizontal="left" vertical="center"/>
    </xf>
    <xf numFmtId="0" fontId="0" fillId="0" borderId="0" xfId="0" applyAlignment="1">
      <alignment horizontal="left" vertical="top" wrapText="1"/>
    </xf>
    <xf numFmtId="0" fontId="23" fillId="0" borderId="0" xfId="0" applyFont="1" applyFill="1" applyAlignment="1">
      <alignment horizontal="left" vertical="top" wrapText="1"/>
    </xf>
    <xf numFmtId="0" fontId="0" fillId="0" borderId="0" xfId="0" applyAlignment="1">
      <alignment wrapText="1"/>
    </xf>
    <xf numFmtId="0" fontId="3" fillId="0" borderId="2" xfId="0" applyFont="1" applyBorder="1" applyAlignment="1">
      <alignment vertical="center" wrapText="1"/>
    </xf>
    <xf numFmtId="0" fontId="0" fillId="0" borderId="2" xfId="0" applyBorder="1" applyAlignment="1">
      <alignment wrapText="1"/>
    </xf>
    <xf numFmtId="0" fontId="9" fillId="0" borderId="2" xfId="0" applyFont="1" applyBorder="1" applyAlignment="1">
      <alignment horizontal="center" vertical="center" textRotation="90" wrapText="1"/>
    </xf>
    <xf numFmtId="0" fontId="9" fillId="0" borderId="2" xfId="0" applyFont="1" applyBorder="1" applyAlignment="1">
      <alignment vertical="center" wrapText="1"/>
    </xf>
    <xf numFmtId="0" fontId="3" fillId="4" borderId="2" xfId="0" applyFont="1" applyFill="1" applyBorder="1" applyAlignment="1">
      <alignment horizontal="left" vertical="center" wrapText="1"/>
    </xf>
    <xf numFmtId="0" fontId="9" fillId="0" borderId="18" xfId="0" applyFont="1" applyBorder="1" applyAlignment="1">
      <alignment horizontal="center" vertical="center" textRotation="90" wrapText="1"/>
    </xf>
    <xf numFmtId="0" fontId="0" fillId="0" borderId="3" xfId="0" applyBorder="1" applyAlignment="1">
      <alignment horizontal="center" vertical="center" textRotation="90" wrapText="1"/>
    </xf>
    <xf numFmtId="0" fontId="0" fillId="0" borderId="0" xfId="0" applyFill="1" applyAlignment="1">
      <alignment horizontal="left" vertical="top" wrapText="1"/>
    </xf>
    <xf numFmtId="0" fontId="5" fillId="7"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wrapText="1"/>
    </xf>
    <xf numFmtId="0" fontId="0" fillId="2" borderId="0" xfId="0" applyFill="1" applyAlignment="1">
      <alignment horizontal="left" vertical="top"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18" fillId="0" borderId="0" xfId="0" applyFont="1" applyAlignment="1">
      <alignment horizontal="left"/>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6" borderId="2" xfId="0" applyFont="1" applyFill="1" applyBorder="1" applyAlignment="1">
      <alignment horizontal="left" vertical="center"/>
    </xf>
    <xf numFmtId="0" fontId="14" fillId="0" borderId="2"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Border="1" applyAlignment="1">
      <alignment horizontal="center" vertical="center"/>
    </xf>
    <xf numFmtId="0" fontId="9" fillId="0" borderId="2" xfId="0" applyFont="1" applyFill="1" applyBorder="1" applyAlignment="1">
      <alignment horizontal="center" vertical="center" textRotation="90" wrapText="1"/>
    </xf>
    <xf numFmtId="49" fontId="5" fillId="7" borderId="7" xfId="0" applyNumberFormat="1"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5" fillId="7" borderId="2"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11" borderId="2" xfId="0" applyFont="1" applyFill="1" applyBorder="1" applyAlignment="1">
      <alignment horizontal="center" vertical="center"/>
    </xf>
    <xf numFmtId="0" fontId="3" fillId="8" borderId="2" xfId="0" applyFont="1" applyFill="1" applyBorder="1" applyAlignment="1">
      <alignment horizontal="center" vertical="center"/>
    </xf>
    <xf numFmtId="49" fontId="6" fillId="0" borderId="0" xfId="0" applyNumberFormat="1" applyFont="1" applyBorder="1" applyAlignment="1">
      <alignment vertical="center"/>
    </xf>
    <xf numFmtId="0" fontId="7" fillId="0" borderId="0" xfId="0" applyFont="1" applyAlignment="1">
      <alignment horizontal="left"/>
    </xf>
    <xf numFmtId="0" fontId="7" fillId="0" borderId="0" xfId="0" applyFont="1" applyFill="1" applyBorder="1" applyAlignment="1">
      <alignment horizontal="left" vertical="center"/>
    </xf>
    <xf numFmtId="49" fontId="10" fillId="7" borderId="2" xfId="0" applyNumberFormat="1" applyFont="1" applyFill="1" applyBorder="1" applyAlignment="1">
      <alignment horizontal="center" vertical="center" wrapText="1"/>
    </xf>
    <xf numFmtId="0" fontId="7" fillId="4" borderId="2" xfId="0" applyFont="1" applyFill="1" applyBorder="1" applyAlignment="1">
      <alignment horizontal="left" vertical="center"/>
    </xf>
    <xf numFmtId="0" fontId="7" fillId="4" borderId="2" xfId="0" applyFont="1" applyFill="1" applyBorder="1" applyAlignment="1">
      <alignment horizontal="left" vertical="center" wrapText="1"/>
    </xf>
    <xf numFmtId="0" fontId="0" fillId="0" borderId="0" xfId="0" applyFont="1" applyAlignment="1">
      <alignment vertical="center" wrapText="1"/>
    </xf>
  </cellXfs>
  <cellStyles count="1">
    <cellStyle name="Normal" xfId="0" builtinId="0"/>
  </cellStyles>
  <dxfs count="120">
    <dxf>
      <font>
        <color rgb="FF0070C0"/>
      </font>
      <fill>
        <patternFill>
          <bgColor rgb="FF0070C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theme="0"/>
      </font>
      <fill>
        <patternFill>
          <bgColor theme="0"/>
        </patternFill>
      </fill>
    </dxf>
    <dxf>
      <font>
        <strike val="0"/>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6"/>
      </font>
      <fill>
        <patternFill>
          <bgColor theme="6"/>
        </patternFill>
      </fill>
    </dxf>
    <dxf>
      <font>
        <color theme="4" tint="0.59996337778862885"/>
      </font>
      <fill>
        <patternFill>
          <bgColor theme="4" tint="0.59996337778862885"/>
        </patternFill>
      </fill>
    </dxf>
    <dxf>
      <font>
        <color rgb="FFFFE682"/>
      </font>
      <fill>
        <patternFill>
          <bgColor rgb="FFFFE682"/>
        </patternFill>
      </fill>
    </dxf>
    <dxf>
      <font>
        <color rgb="FFADD095"/>
      </font>
      <fill>
        <patternFill>
          <bgColor rgb="FFADD095"/>
        </patternFill>
      </fill>
    </dxf>
    <dxf>
      <font>
        <color theme="6"/>
      </font>
      <fill>
        <patternFill>
          <bgColor theme="6"/>
        </patternFill>
      </fill>
    </dxf>
    <dxf>
      <font>
        <color theme="4" tint="0.59996337778862885"/>
      </font>
      <fill>
        <patternFill>
          <bgColor theme="4" tint="0.59996337778862885"/>
        </patternFill>
      </fill>
    </dxf>
    <dxf>
      <font>
        <color rgb="FF0070C0"/>
      </font>
      <fill>
        <patternFill>
          <bgColor rgb="FF0070C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patternType="solid">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FFE682"/>
      </font>
      <fill>
        <patternFill>
          <bgColor rgb="FFFFE682"/>
        </patternFill>
      </fill>
    </dxf>
    <dxf>
      <font>
        <color rgb="FFADD095"/>
      </font>
      <fill>
        <patternFill>
          <bgColor rgb="FFADD095"/>
        </patternFill>
      </fill>
    </dxf>
    <dxf>
      <font>
        <color rgb="FFA17F93"/>
      </font>
      <fill>
        <patternFill>
          <bgColor rgb="FFA17F93"/>
        </patternFill>
      </fill>
    </dxf>
    <dxf>
      <font>
        <color theme="0"/>
      </font>
      <fill>
        <patternFill>
          <bgColor theme="0"/>
        </patternFill>
      </fill>
    </dxf>
    <dxf>
      <font>
        <color rgb="FF0070C0"/>
      </font>
      <fill>
        <patternFill>
          <bgColor rgb="FF0070C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theme="0"/>
      </font>
      <fill>
        <patternFill>
          <bgColor theme="0"/>
        </patternFill>
      </fill>
    </dxf>
    <dxf>
      <font>
        <strike val="0"/>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6"/>
      </font>
      <fill>
        <patternFill>
          <bgColor theme="6"/>
        </patternFill>
      </fill>
    </dxf>
    <dxf>
      <font>
        <color theme="4" tint="0.59996337778862885"/>
      </font>
      <fill>
        <patternFill>
          <bgColor theme="4" tint="0.59996337778862885"/>
        </patternFill>
      </fill>
    </dxf>
    <dxf>
      <font>
        <color rgb="FFFFE682"/>
      </font>
      <fill>
        <patternFill>
          <bgColor rgb="FFFFE682"/>
        </patternFill>
      </fill>
    </dxf>
    <dxf>
      <font>
        <color rgb="FFADD095"/>
      </font>
      <fill>
        <patternFill>
          <bgColor rgb="FFADD095"/>
        </patternFill>
      </fill>
    </dxf>
    <dxf>
      <font>
        <color theme="6"/>
      </font>
      <fill>
        <patternFill>
          <bgColor theme="6"/>
        </patternFill>
      </fill>
    </dxf>
    <dxf>
      <font>
        <color theme="4" tint="0.59996337778862885"/>
      </font>
      <fill>
        <patternFill>
          <bgColor theme="4" tint="0.59996337778862885"/>
        </patternFill>
      </fill>
    </dxf>
    <dxf>
      <font>
        <color rgb="FF0070C0"/>
      </font>
      <fill>
        <patternFill>
          <bgColor rgb="FF0070C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patternType="solid">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FFE682"/>
      </font>
      <fill>
        <patternFill>
          <bgColor rgb="FFFFE682"/>
        </patternFill>
      </fill>
    </dxf>
    <dxf>
      <font>
        <color rgb="FFADD095"/>
      </font>
      <fill>
        <patternFill>
          <bgColor rgb="FFADD095"/>
        </patternFill>
      </fill>
    </dxf>
    <dxf>
      <font>
        <color rgb="FFA17F93"/>
      </font>
      <fill>
        <patternFill>
          <bgColor rgb="FFA17F93"/>
        </patternFill>
      </fill>
    </dxf>
    <dxf>
      <font>
        <color theme="0"/>
      </font>
      <fill>
        <patternFill>
          <bgColor theme="0"/>
        </patternFill>
      </fill>
    </dxf>
    <dxf>
      <font>
        <color rgb="FF0070C0"/>
      </font>
      <fill>
        <patternFill>
          <bgColor rgb="FF0070C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theme="0"/>
      </font>
      <fill>
        <patternFill>
          <bgColor theme="0"/>
        </patternFill>
      </fill>
    </dxf>
    <dxf>
      <font>
        <strike val="0"/>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6"/>
      </font>
      <fill>
        <patternFill>
          <bgColor theme="6"/>
        </patternFill>
      </fill>
    </dxf>
    <dxf>
      <font>
        <color theme="4" tint="0.59996337778862885"/>
      </font>
      <fill>
        <patternFill>
          <bgColor theme="4" tint="0.59996337778862885"/>
        </patternFill>
      </fill>
    </dxf>
    <dxf>
      <font>
        <color rgb="FFFFE682"/>
      </font>
      <fill>
        <patternFill>
          <bgColor rgb="FFFFE682"/>
        </patternFill>
      </fill>
    </dxf>
    <dxf>
      <font>
        <color rgb="FFADD095"/>
      </font>
      <fill>
        <patternFill>
          <bgColor rgb="FFADD095"/>
        </patternFill>
      </fill>
    </dxf>
    <dxf>
      <font>
        <color theme="6"/>
      </font>
      <fill>
        <patternFill>
          <bgColor theme="6"/>
        </patternFill>
      </fill>
    </dxf>
    <dxf>
      <font>
        <color theme="4" tint="0.59996337778862885"/>
      </font>
      <fill>
        <patternFill>
          <bgColor theme="4" tint="0.59996337778862885"/>
        </patternFill>
      </fill>
    </dxf>
    <dxf>
      <font>
        <color rgb="FF0070C0"/>
      </font>
      <fill>
        <patternFill>
          <bgColor rgb="FF0070C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patternType="solid">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FFE682"/>
      </font>
      <fill>
        <patternFill>
          <bgColor rgb="FFFFE682"/>
        </patternFill>
      </fill>
    </dxf>
    <dxf>
      <font>
        <color rgb="FFADD095"/>
      </font>
      <fill>
        <patternFill>
          <bgColor rgb="FFADD095"/>
        </patternFill>
      </fill>
    </dxf>
    <dxf>
      <font>
        <color rgb="FFA17F93"/>
      </font>
      <fill>
        <patternFill>
          <bgColor rgb="FFA17F93"/>
        </patternFill>
      </fill>
    </dxf>
    <dxf>
      <font>
        <color theme="0"/>
      </font>
      <fill>
        <patternFill>
          <bgColor theme="0"/>
        </patternFill>
      </fill>
    </dxf>
  </dxfs>
  <tableStyles count="0" defaultTableStyle="TableStyleMedium2" defaultPivotStyle="PivotStyleLight16"/>
  <colors>
    <mruColors>
      <color rgb="FFA17F93"/>
      <color rgb="FFFFE682"/>
      <color rgb="FFADD095"/>
      <color rgb="FF62294B"/>
      <color rgb="FF125A40"/>
      <color rgb="FFFF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amboll-my.sharepoint.com/personal/essi_kortelainen_ramboll_fi/Documents/Microsoft%20Teamsin%20keskustelutiedostot/Merkitt&#228;vyys%20ty&#246;kal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KORI"/>
      <sheetName val="Haitta-ainedata"/>
      <sheetName val="Luokittelu"/>
      <sheetName val="Sheet1"/>
    </sheetNames>
    <sheetDataSet>
      <sheetData sheetId="0" refreshError="1"/>
      <sheetData sheetId="1" refreshError="1"/>
      <sheetData sheetId="2" refreshError="1">
        <row r="2">
          <cell r="A2" t="str">
            <v>Kulkeutumaton</v>
          </cell>
          <cell r="B2" t="str">
            <v>&lt; 100</v>
          </cell>
          <cell r="C2" t="str">
            <v>&gt; 15</v>
          </cell>
          <cell r="D2" t="str">
            <v>&lt; 50</v>
          </cell>
          <cell r="F2" t="str">
            <v>&gt; 30</v>
          </cell>
          <cell r="G2" t="str">
            <v>Ka</v>
          </cell>
          <cell r="H2" t="str">
            <v>&gt; 10-10</v>
          </cell>
          <cell r="I2" t="str">
            <v>Ka</v>
          </cell>
          <cell r="J2" t="str">
            <v>Läpäisemätön este</v>
          </cell>
          <cell r="K2" t="str">
            <v>&gt; 90</v>
          </cell>
          <cell r="L2">
            <v>0</v>
          </cell>
          <cell r="M2" t="str">
            <v>&gt; 1000</v>
          </cell>
          <cell r="N2" t="str">
            <v>ei käytössä</v>
          </cell>
          <cell r="O2" t="str">
            <v>&lt; 1</v>
          </cell>
        </row>
        <row r="3">
          <cell r="A3" t="str">
            <v>Heikosti kulkeutuva</v>
          </cell>
          <cell r="B3" t="str">
            <v>&lt; 1000</v>
          </cell>
          <cell r="C3" t="str">
            <v>&lt; 15</v>
          </cell>
          <cell r="D3" t="str">
            <v>&lt; 100</v>
          </cell>
          <cell r="F3" t="str">
            <v>&gt; 25</v>
          </cell>
          <cell r="G3" t="str">
            <v>Sa</v>
          </cell>
          <cell r="H3" t="str">
            <v>&gt; 10-8</v>
          </cell>
          <cell r="I3" t="str">
            <v>Sa</v>
          </cell>
          <cell r="J3" t="str">
            <v>Lähes läpäisemätön este</v>
          </cell>
          <cell r="K3" t="str">
            <v>&lt; 90</v>
          </cell>
          <cell r="L3" t="str">
            <v>0-1</v>
          </cell>
          <cell r="M3" t="str">
            <v>&gt; 800</v>
          </cell>
          <cell r="N3" t="str">
            <v>Pohjavesi</v>
          </cell>
          <cell r="O3" t="str">
            <v>&lt; 10</v>
          </cell>
        </row>
        <row r="4">
          <cell r="A4" t="str">
            <v>Hieman kulkeutuva</v>
          </cell>
          <cell r="B4" t="str">
            <v>&lt; 5000</v>
          </cell>
          <cell r="C4" t="str">
            <v>&lt; 10</v>
          </cell>
          <cell r="D4" t="str">
            <v>&lt; 150</v>
          </cell>
          <cell r="F4" t="str">
            <v>&gt; 15</v>
          </cell>
          <cell r="G4" t="str">
            <v>Si</v>
          </cell>
          <cell r="H4" t="str">
            <v>&gt; 10-6</v>
          </cell>
          <cell r="I4" t="str">
            <v>Si</v>
          </cell>
          <cell r="J4" t="str">
            <v>Osin läpäisemätön este</v>
          </cell>
          <cell r="K4" t="str">
            <v>&lt; 75</v>
          </cell>
          <cell r="L4" t="str">
            <v>1-2</v>
          </cell>
          <cell r="M4" t="str">
            <v>&gt; 600</v>
          </cell>
          <cell r="N4" t="str">
            <v>Ekosysteemi</v>
          </cell>
          <cell r="O4" t="str">
            <v>&lt; 50</v>
          </cell>
        </row>
        <row r="5">
          <cell r="A5" t="str">
            <v>Helposti kulkeutuva</v>
          </cell>
          <cell r="B5" t="str">
            <v>&lt; 10 000</v>
          </cell>
          <cell r="C5" t="str">
            <v>&lt; 5</v>
          </cell>
          <cell r="D5" t="str">
            <v>&lt; 200</v>
          </cell>
          <cell r="F5" t="str">
            <v>&gt; 10</v>
          </cell>
          <cell r="G5" t="str">
            <v>Hk</v>
          </cell>
          <cell r="H5" t="str">
            <v>&gt; 10-4</v>
          </cell>
          <cell r="I5" t="str">
            <v>Hk</v>
          </cell>
          <cell r="J5" t="str">
            <v>Rajoitetusti läpäisevä</v>
          </cell>
          <cell r="K5" t="str">
            <v>&lt; 50</v>
          </cell>
          <cell r="L5" t="str">
            <v>2-3</v>
          </cell>
          <cell r="M5" t="str">
            <v>&gt; 400</v>
          </cell>
          <cell r="N5" t="str">
            <v>Teollisuus</v>
          </cell>
          <cell r="O5" t="str">
            <v>&lt; 300</v>
          </cell>
        </row>
        <row r="6">
          <cell r="A6" t="str">
            <v>Kohtalaisen kulkeutuva</v>
          </cell>
          <cell r="B6" t="str">
            <v>&lt; 20 000</v>
          </cell>
          <cell r="C6" t="str">
            <v>&lt; 3</v>
          </cell>
          <cell r="D6" t="str">
            <v>&lt; 250</v>
          </cell>
          <cell r="F6" t="str">
            <v>&gt; 5</v>
          </cell>
          <cell r="G6" t="str">
            <v>Sr</v>
          </cell>
          <cell r="H6" t="str">
            <v>&gt; 10-2</v>
          </cell>
          <cell r="I6" t="str">
            <v>Sr</v>
          </cell>
          <cell r="J6" t="str">
            <v>Selvästi läpäisevä</v>
          </cell>
          <cell r="K6" t="str">
            <v>&lt; 25</v>
          </cell>
          <cell r="L6" t="str">
            <v>3-4</v>
          </cell>
          <cell r="M6" t="str">
            <v>&gt; 200</v>
          </cell>
          <cell r="N6" t="str">
            <v>Maatalous</v>
          </cell>
          <cell r="O6" t="str">
            <v>&lt; 500</v>
          </cell>
        </row>
        <row r="7">
          <cell r="A7" t="str">
            <v>Erittäin kulkeutuva</v>
          </cell>
          <cell r="B7" t="str">
            <v>&gt; 20 000</v>
          </cell>
          <cell r="C7" t="str">
            <v>&lt; 1,5</v>
          </cell>
          <cell r="D7" t="str">
            <v>&gt; 250</v>
          </cell>
          <cell r="F7" t="str">
            <v>&lt; 5</v>
          </cell>
          <cell r="G7" t="str">
            <v>Mr</v>
          </cell>
          <cell r="H7" t="str">
            <v>&gt; 10-1</v>
          </cell>
          <cell r="I7" t="str">
            <v>Mr</v>
          </cell>
          <cell r="J7" t="str">
            <v>Ei virtausestettä</v>
          </cell>
          <cell r="K7" t="str">
            <v>&lt; 10</v>
          </cell>
          <cell r="L7" t="str">
            <v>&gt; 4</v>
          </cell>
          <cell r="M7" t="str">
            <v>&gt; 0</v>
          </cell>
          <cell r="N7" t="str">
            <v>Yhdyskunta</v>
          </cell>
          <cell r="O7" t="str">
            <v>&gt; 500</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76624-A6FA-4005-A75F-09ABA32139E8}">
  <dimension ref="B2:X39"/>
  <sheetViews>
    <sheetView tabSelected="1" topLeftCell="B3" zoomScale="70" zoomScaleNormal="70" workbookViewId="0">
      <selection activeCell="X4" sqref="X4"/>
    </sheetView>
  </sheetViews>
  <sheetFormatPr defaultRowHeight="15" x14ac:dyDescent="0.25"/>
  <cols>
    <col min="1" max="14" width="9.140625" style="93"/>
    <col min="15" max="15" width="13.85546875" style="93" customWidth="1"/>
    <col min="16" max="19" width="9.140625" style="93"/>
    <col min="20" max="20" width="3.42578125" style="93" customWidth="1"/>
    <col min="21" max="21" width="44.7109375" style="111" customWidth="1"/>
    <col min="22" max="22" width="26.85546875" style="111" customWidth="1"/>
    <col min="23" max="23" width="18" style="93" customWidth="1"/>
    <col min="24" max="24" width="111.140625" style="93" customWidth="1"/>
    <col min="25" max="16384" width="9.140625" style="93"/>
  </cols>
  <sheetData>
    <row r="2" spans="2:24" ht="26.25" x14ac:dyDescent="0.25">
      <c r="B2" s="118" t="s">
        <v>35</v>
      </c>
    </row>
    <row r="4" spans="2:24" ht="18.75" x14ac:dyDescent="0.3">
      <c r="B4" s="1" t="s">
        <v>36</v>
      </c>
      <c r="O4" s="1" t="s">
        <v>116</v>
      </c>
    </row>
    <row r="5" spans="2:24" x14ac:dyDescent="0.25">
      <c r="O5" s="78"/>
    </row>
    <row r="6" spans="2:24" ht="105" x14ac:dyDescent="0.25">
      <c r="N6" s="63"/>
      <c r="O6" s="131" t="s">
        <v>52</v>
      </c>
      <c r="P6" s="132"/>
      <c r="Q6" s="132"/>
      <c r="R6" s="132"/>
      <c r="S6" s="132"/>
      <c r="T6" s="133"/>
      <c r="U6" s="110" t="s">
        <v>103</v>
      </c>
      <c r="V6" s="110" t="s">
        <v>119</v>
      </c>
      <c r="W6" s="57" t="s">
        <v>89</v>
      </c>
      <c r="X6" s="57" t="s">
        <v>90</v>
      </c>
    </row>
    <row r="7" spans="2:24" ht="28.5" customHeight="1" x14ac:dyDescent="0.25">
      <c r="B7" s="134"/>
      <c r="C7" s="122"/>
      <c r="D7" s="122"/>
      <c r="E7" s="122"/>
      <c r="F7" s="122"/>
      <c r="G7" s="122"/>
      <c r="H7" s="122"/>
      <c r="I7" s="122"/>
      <c r="J7" s="122"/>
      <c r="K7" s="122"/>
      <c r="O7" s="119" t="s">
        <v>47</v>
      </c>
      <c r="P7" s="119"/>
      <c r="Q7" s="119"/>
      <c r="R7" s="119"/>
      <c r="S7" s="119"/>
      <c r="T7" s="119"/>
      <c r="U7" s="119"/>
      <c r="V7" s="119"/>
      <c r="W7" s="119"/>
      <c r="X7" s="119"/>
    </row>
    <row r="8" spans="2:24" ht="46.5" customHeight="1" x14ac:dyDescent="0.25">
      <c r="B8" s="120" t="s">
        <v>112</v>
      </c>
      <c r="C8" s="120"/>
      <c r="D8" s="120"/>
      <c r="E8" s="120"/>
      <c r="F8" s="120"/>
      <c r="G8" s="120"/>
      <c r="H8" s="120"/>
      <c r="I8" s="120"/>
      <c r="J8" s="120"/>
      <c r="K8" s="120"/>
      <c r="O8" s="101"/>
      <c r="P8" s="126" t="s">
        <v>24</v>
      </c>
      <c r="Q8" s="124"/>
      <c r="R8" s="124"/>
      <c r="S8" s="124"/>
      <c r="T8" s="124"/>
      <c r="U8" s="109" t="s">
        <v>97</v>
      </c>
      <c r="V8" s="109" t="s">
        <v>118</v>
      </c>
      <c r="X8" s="88" t="s">
        <v>85</v>
      </c>
    </row>
    <row r="9" spans="2:24" ht="53.25" customHeight="1" x14ac:dyDescent="0.25">
      <c r="B9" s="120"/>
      <c r="C9" s="120"/>
      <c r="D9" s="120"/>
      <c r="E9" s="120"/>
      <c r="F9" s="120"/>
      <c r="G9" s="120"/>
      <c r="H9" s="120"/>
      <c r="I9" s="120"/>
      <c r="J9" s="120"/>
      <c r="K9" s="120"/>
      <c r="O9" s="102"/>
      <c r="P9" s="126" t="s">
        <v>20</v>
      </c>
      <c r="Q9" s="124"/>
      <c r="R9" s="124"/>
      <c r="S9" s="124"/>
      <c r="T9" s="124"/>
      <c r="U9" s="109" t="s">
        <v>98</v>
      </c>
      <c r="V9" s="109" t="s">
        <v>118</v>
      </c>
      <c r="X9" s="87"/>
    </row>
    <row r="10" spans="2:24" ht="63" customHeight="1" x14ac:dyDescent="0.25">
      <c r="B10" s="121" t="s">
        <v>113</v>
      </c>
      <c r="C10" s="120"/>
      <c r="D10" s="120"/>
      <c r="E10" s="120"/>
      <c r="F10" s="120"/>
      <c r="G10" s="120"/>
      <c r="H10" s="120"/>
      <c r="I10" s="120"/>
      <c r="J10" s="120"/>
      <c r="K10" s="120"/>
      <c r="O10" s="103"/>
      <c r="P10" s="126" t="s">
        <v>78</v>
      </c>
      <c r="Q10" s="124"/>
      <c r="R10" s="124"/>
      <c r="S10" s="124"/>
      <c r="T10" s="124"/>
      <c r="U10" s="109" t="s">
        <v>102</v>
      </c>
      <c r="V10" s="109" t="s">
        <v>118</v>
      </c>
      <c r="X10" s="77"/>
    </row>
    <row r="11" spans="2:24" ht="15" customHeight="1" x14ac:dyDescent="0.25">
      <c r="B11" s="120"/>
      <c r="C11" s="120"/>
      <c r="D11" s="120"/>
      <c r="E11" s="120"/>
      <c r="F11" s="120"/>
      <c r="G11" s="120"/>
      <c r="H11" s="120"/>
      <c r="I11" s="120"/>
      <c r="J11" s="120"/>
      <c r="K11" s="120"/>
      <c r="O11" s="127" t="s">
        <v>48</v>
      </c>
      <c r="P11" s="127"/>
      <c r="Q11" s="127"/>
      <c r="R11" s="127"/>
      <c r="S11" s="127"/>
      <c r="T11" s="127"/>
      <c r="U11" s="127"/>
      <c r="V11" s="119"/>
      <c r="W11" s="119"/>
      <c r="X11" s="100"/>
    </row>
    <row r="12" spans="2:24" ht="56.25" customHeight="1" x14ac:dyDescent="0.25">
      <c r="B12" s="120"/>
      <c r="C12" s="120"/>
      <c r="D12" s="120"/>
      <c r="E12" s="120"/>
      <c r="F12" s="120"/>
      <c r="G12" s="120"/>
      <c r="H12" s="120"/>
      <c r="I12" s="120"/>
      <c r="J12" s="120"/>
      <c r="K12" s="120"/>
      <c r="O12" s="128" t="s">
        <v>46</v>
      </c>
      <c r="P12" s="126" t="s">
        <v>1</v>
      </c>
      <c r="Q12" s="124"/>
      <c r="R12" s="124"/>
      <c r="S12" s="124"/>
      <c r="T12" s="124"/>
      <c r="U12" s="109" t="s">
        <v>99</v>
      </c>
      <c r="V12" s="109" t="s">
        <v>118</v>
      </c>
      <c r="X12" s="88" t="s">
        <v>85</v>
      </c>
    </row>
    <row r="13" spans="2:24" ht="66.75" customHeight="1" x14ac:dyDescent="0.25">
      <c r="B13" s="121" t="s">
        <v>117</v>
      </c>
      <c r="C13" s="122"/>
      <c r="D13" s="122"/>
      <c r="E13" s="122"/>
      <c r="F13" s="122"/>
      <c r="G13" s="122"/>
      <c r="H13" s="122"/>
      <c r="I13" s="122"/>
      <c r="J13" s="122"/>
      <c r="K13" s="122"/>
      <c r="O13" s="129"/>
      <c r="P13" s="126" t="s">
        <v>4</v>
      </c>
      <c r="Q13" s="124"/>
      <c r="R13" s="124"/>
      <c r="S13" s="124"/>
      <c r="T13" s="124"/>
      <c r="U13" s="109" t="s">
        <v>100</v>
      </c>
      <c r="V13" s="109" t="s">
        <v>118</v>
      </c>
      <c r="X13" s="89" t="s">
        <v>120</v>
      </c>
    </row>
    <row r="14" spans="2:24" ht="129" customHeight="1" x14ac:dyDescent="0.25">
      <c r="B14" s="122"/>
      <c r="C14" s="122"/>
      <c r="D14" s="122"/>
      <c r="E14" s="122"/>
      <c r="F14" s="122"/>
      <c r="G14" s="122"/>
      <c r="H14" s="122"/>
      <c r="I14" s="122"/>
      <c r="J14" s="122"/>
      <c r="K14" s="122"/>
      <c r="O14" s="104" t="s">
        <v>72</v>
      </c>
      <c r="P14" s="126" t="s">
        <v>9</v>
      </c>
      <c r="Q14" s="124"/>
      <c r="R14" s="124"/>
      <c r="S14" s="124"/>
      <c r="T14" s="124"/>
      <c r="U14" s="109" t="s">
        <v>101</v>
      </c>
      <c r="V14" s="109" t="s">
        <v>118</v>
      </c>
      <c r="X14" s="90" t="s">
        <v>86</v>
      </c>
    </row>
    <row r="15" spans="2:24" x14ac:dyDescent="0.25">
      <c r="B15" s="122"/>
      <c r="C15" s="122"/>
      <c r="D15" s="122"/>
      <c r="E15" s="122"/>
      <c r="F15" s="122"/>
      <c r="G15" s="122"/>
      <c r="H15" s="122"/>
      <c r="I15" s="122"/>
      <c r="J15" s="122"/>
      <c r="K15" s="122"/>
      <c r="O15" s="119" t="s">
        <v>49</v>
      </c>
      <c r="P15" s="119"/>
      <c r="Q15" s="119"/>
      <c r="R15" s="119"/>
      <c r="S15" s="119"/>
      <c r="T15" s="119"/>
      <c r="U15" s="119"/>
      <c r="V15" s="119"/>
      <c r="W15" s="119"/>
      <c r="X15" s="95"/>
    </row>
    <row r="16" spans="2:24" ht="105.75" customHeight="1" x14ac:dyDescent="0.25">
      <c r="B16" s="122"/>
      <c r="C16" s="122"/>
      <c r="D16" s="122"/>
      <c r="E16" s="122"/>
      <c r="F16" s="122"/>
      <c r="G16" s="122"/>
      <c r="H16" s="122"/>
      <c r="I16" s="122"/>
      <c r="J16" s="122"/>
      <c r="K16" s="122"/>
      <c r="O16" s="125" t="s">
        <v>11</v>
      </c>
      <c r="P16" s="126" t="s">
        <v>51</v>
      </c>
      <c r="Q16" s="124"/>
      <c r="R16" s="124"/>
      <c r="S16" s="124"/>
      <c r="T16" s="124"/>
      <c r="U16" s="109" t="s">
        <v>104</v>
      </c>
      <c r="V16" s="109" t="s">
        <v>118</v>
      </c>
      <c r="X16" s="88" t="s">
        <v>87</v>
      </c>
    </row>
    <row r="17" spans="2:24" ht="48" customHeight="1" x14ac:dyDescent="0.25">
      <c r="B17" s="121" t="s">
        <v>114</v>
      </c>
      <c r="C17" s="130"/>
      <c r="D17" s="130"/>
      <c r="E17" s="130"/>
      <c r="F17" s="130"/>
      <c r="G17" s="130"/>
      <c r="H17" s="130"/>
      <c r="I17" s="130"/>
      <c r="J17" s="130"/>
      <c r="K17" s="130"/>
      <c r="O17" s="125"/>
      <c r="P17" s="126" t="s">
        <v>21</v>
      </c>
      <c r="Q17" s="124"/>
      <c r="R17" s="124"/>
      <c r="S17" s="124"/>
      <c r="T17" s="124"/>
      <c r="U17" s="109" t="s">
        <v>97</v>
      </c>
      <c r="V17" s="109" t="s">
        <v>118</v>
      </c>
      <c r="X17" s="87" t="s">
        <v>108</v>
      </c>
    </row>
    <row r="18" spans="2:24" ht="48.75" customHeight="1" x14ac:dyDescent="0.25">
      <c r="B18" s="135" t="s">
        <v>115</v>
      </c>
      <c r="C18" s="122"/>
      <c r="D18" s="122"/>
      <c r="E18" s="122"/>
      <c r="F18" s="122"/>
      <c r="G18" s="122"/>
      <c r="H18" s="122"/>
      <c r="I18" s="122"/>
      <c r="J18" s="122"/>
      <c r="K18" s="122"/>
      <c r="O18" s="125"/>
      <c r="P18" s="126" t="s">
        <v>13</v>
      </c>
      <c r="Q18" s="124"/>
      <c r="R18" s="124"/>
      <c r="S18" s="124"/>
      <c r="T18" s="124"/>
      <c r="U18" s="109" t="s">
        <v>105</v>
      </c>
      <c r="V18" s="109" t="s">
        <v>118</v>
      </c>
      <c r="X18" s="87"/>
    </row>
    <row r="19" spans="2:24" ht="64.5" customHeight="1" x14ac:dyDescent="0.25">
      <c r="B19" s="122"/>
      <c r="C19" s="122"/>
      <c r="D19" s="122"/>
      <c r="E19" s="122"/>
      <c r="F19" s="122"/>
      <c r="G19" s="122"/>
      <c r="H19" s="122"/>
      <c r="I19" s="122"/>
      <c r="J19" s="122"/>
      <c r="K19" s="122"/>
      <c r="O19" s="125"/>
      <c r="P19" s="126" t="s">
        <v>15</v>
      </c>
      <c r="Q19" s="124"/>
      <c r="R19" s="124"/>
      <c r="S19" s="124"/>
      <c r="T19" s="124"/>
      <c r="U19" s="109" t="s">
        <v>106</v>
      </c>
      <c r="V19" s="109" t="s">
        <v>118</v>
      </c>
      <c r="X19" s="88" t="s">
        <v>88</v>
      </c>
    </row>
    <row r="20" spans="2:24" ht="63" customHeight="1" x14ac:dyDescent="0.25">
      <c r="B20" s="122"/>
      <c r="C20" s="122"/>
      <c r="D20" s="122"/>
      <c r="E20" s="122"/>
      <c r="F20" s="122"/>
      <c r="G20" s="122"/>
      <c r="H20" s="122"/>
      <c r="I20" s="122"/>
      <c r="J20" s="122"/>
      <c r="K20" s="122"/>
      <c r="O20" s="125" t="s">
        <v>30</v>
      </c>
      <c r="P20" s="126" t="s">
        <v>67</v>
      </c>
      <c r="Q20" s="124"/>
      <c r="R20" s="124"/>
      <c r="S20" s="124"/>
      <c r="T20" s="124"/>
      <c r="U20" s="109" t="s">
        <v>107</v>
      </c>
      <c r="V20" s="109" t="s">
        <v>118</v>
      </c>
    </row>
    <row r="21" spans="2:24" ht="60.75" customHeight="1" x14ac:dyDescent="0.25">
      <c r="B21" s="122"/>
      <c r="C21" s="122"/>
      <c r="D21" s="122"/>
      <c r="E21" s="122"/>
      <c r="F21" s="122"/>
      <c r="G21" s="122"/>
      <c r="H21" s="122"/>
      <c r="I21" s="122"/>
      <c r="J21" s="122"/>
      <c r="K21" s="122"/>
      <c r="O21" s="125"/>
      <c r="P21" s="126" t="s">
        <v>32</v>
      </c>
      <c r="Q21" s="124"/>
      <c r="R21" s="124"/>
      <c r="S21" s="124"/>
      <c r="T21" s="124"/>
      <c r="U21" s="109" t="s">
        <v>109</v>
      </c>
      <c r="V21" s="109" t="s">
        <v>118</v>
      </c>
    </row>
    <row r="22" spans="2:24" ht="61.5" customHeight="1" x14ac:dyDescent="0.25">
      <c r="B22" s="94"/>
      <c r="C22" s="94"/>
      <c r="D22" s="94"/>
      <c r="E22" s="94"/>
      <c r="F22" s="94"/>
      <c r="G22" s="94"/>
      <c r="H22" s="94"/>
      <c r="I22" s="94"/>
      <c r="J22" s="94"/>
      <c r="K22" s="94"/>
      <c r="O22" s="125"/>
      <c r="P22" s="126" t="s">
        <v>26</v>
      </c>
      <c r="Q22" s="124"/>
      <c r="R22" s="124"/>
      <c r="S22" s="124"/>
      <c r="T22" s="124"/>
      <c r="U22" s="109" t="s">
        <v>110</v>
      </c>
      <c r="V22" s="109" t="s">
        <v>118</v>
      </c>
    </row>
    <row r="23" spans="2:24" ht="51.75" customHeight="1" x14ac:dyDescent="0.25">
      <c r="B23" s="94"/>
      <c r="C23" s="94"/>
      <c r="D23" s="94"/>
      <c r="E23" s="94"/>
      <c r="F23" s="94"/>
      <c r="G23" s="94"/>
      <c r="H23" s="94"/>
      <c r="I23" s="94"/>
      <c r="J23" s="94"/>
      <c r="K23" s="94"/>
      <c r="O23" s="125"/>
      <c r="P23" s="126" t="s">
        <v>55</v>
      </c>
      <c r="Q23" s="124"/>
      <c r="R23" s="124"/>
      <c r="S23" s="124"/>
      <c r="T23" s="124"/>
      <c r="U23" s="109" t="s">
        <v>110</v>
      </c>
      <c r="V23" s="109" t="s">
        <v>118</v>
      </c>
    </row>
    <row r="24" spans="2:24" ht="63.75" customHeight="1" x14ac:dyDescent="0.25">
      <c r="B24" s="117"/>
      <c r="C24" s="113"/>
      <c r="D24" s="113"/>
      <c r="E24" s="113"/>
      <c r="F24" s="113"/>
      <c r="G24" s="113"/>
      <c r="H24" s="113"/>
      <c r="I24" s="113"/>
      <c r="J24" s="113"/>
      <c r="K24" s="113"/>
      <c r="O24" s="125"/>
      <c r="P24" s="126" t="s">
        <v>16</v>
      </c>
      <c r="Q24" s="124"/>
      <c r="R24" s="124"/>
      <c r="S24" s="124"/>
      <c r="T24" s="124"/>
      <c r="U24" s="109" t="s">
        <v>111</v>
      </c>
      <c r="V24" s="109" t="s">
        <v>118</v>
      </c>
    </row>
    <row r="25" spans="2:24" ht="17.25" customHeight="1" x14ac:dyDescent="0.25">
      <c r="B25" s="113"/>
      <c r="C25" s="113"/>
      <c r="D25" s="113"/>
      <c r="E25" s="113"/>
      <c r="F25" s="113"/>
      <c r="G25" s="113"/>
      <c r="H25" s="113"/>
      <c r="I25" s="113"/>
      <c r="J25" s="113"/>
      <c r="K25" s="113"/>
      <c r="O25" s="119" t="s">
        <v>50</v>
      </c>
      <c r="P25" s="119"/>
      <c r="Q25" s="119"/>
      <c r="R25" s="119"/>
      <c r="S25" s="119"/>
      <c r="T25" s="119"/>
      <c r="U25" s="119"/>
      <c r="V25" s="119"/>
      <c r="W25" s="119"/>
      <c r="X25" s="119"/>
    </row>
    <row r="26" spans="2:24" ht="17.25" customHeight="1" x14ac:dyDescent="0.25">
      <c r="B26" s="113"/>
      <c r="C26" s="113"/>
      <c r="D26" s="113"/>
      <c r="E26" s="113"/>
      <c r="F26" s="113"/>
      <c r="G26" s="113"/>
      <c r="H26" s="113"/>
      <c r="I26" s="113"/>
      <c r="J26" s="113"/>
      <c r="K26" s="113"/>
      <c r="O26" s="105" t="s">
        <v>47</v>
      </c>
      <c r="P26" s="105"/>
      <c r="Q26" s="105"/>
      <c r="R26" s="105"/>
      <c r="S26" s="106"/>
      <c r="T26" s="106"/>
    </row>
    <row r="27" spans="2:24" x14ac:dyDescent="0.25">
      <c r="B27" s="115"/>
      <c r="C27" s="112"/>
      <c r="D27" s="112"/>
      <c r="E27" s="112"/>
      <c r="F27" s="112"/>
      <c r="G27" s="112"/>
      <c r="H27" s="112"/>
      <c r="I27" s="112"/>
      <c r="J27" s="112"/>
      <c r="K27" s="112"/>
      <c r="O27" s="105" t="s">
        <v>48</v>
      </c>
      <c r="P27" s="105"/>
      <c r="Q27" s="105"/>
      <c r="R27" s="105"/>
      <c r="S27" s="106"/>
      <c r="T27" s="106"/>
    </row>
    <row r="28" spans="2:24" ht="33.75" customHeight="1" x14ac:dyDescent="0.25">
      <c r="B28" s="113"/>
      <c r="C28" s="113"/>
      <c r="D28" s="113"/>
      <c r="E28" s="113"/>
      <c r="F28" s="113"/>
      <c r="G28" s="113"/>
      <c r="H28" s="113"/>
      <c r="I28" s="113"/>
      <c r="J28" s="113"/>
      <c r="K28" s="113"/>
      <c r="L28" s="94"/>
      <c r="M28" s="94"/>
      <c r="O28" s="105" t="s">
        <v>49</v>
      </c>
      <c r="P28" s="105"/>
      <c r="Q28" s="105"/>
      <c r="R28" s="105"/>
      <c r="S28" s="106"/>
      <c r="T28" s="106"/>
    </row>
    <row r="29" spans="2:24" ht="65.25" customHeight="1" x14ac:dyDescent="0.25">
      <c r="B29" s="116"/>
      <c r="C29" s="116"/>
      <c r="D29" s="116"/>
      <c r="E29" s="116"/>
      <c r="F29" s="116"/>
      <c r="G29" s="116"/>
      <c r="H29" s="116"/>
      <c r="I29" s="116"/>
      <c r="J29" s="116"/>
      <c r="K29" s="116"/>
      <c r="L29" s="94"/>
      <c r="M29" s="94"/>
      <c r="O29" s="123" t="s">
        <v>77</v>
      </c>
      <c r="P29" s="124"/>
      <c r="Q29" s="124"/>
      <c r="R29" s="124"/>
      <c r="S29" s="124"/>
      <c r="T29" s="124"/>
    </row>
    <row r="30" spans="2:24" ht="36.75" customHeight="1" x14ac:dyDescent="0.25">
      <c r="B30" s="116"/>
      <c r="C30" s="116"/>
      <c r="D30" s="116"/>
      <c r="E30" s="116"/>
      <c r="F30" s="116"/>
      <c r="G30" s="116"/>
      <c r="H30" s="116"/>
      <c r="I30" s="116"/>
      <c r="J30" s="116"/>
      <c r="K30" s="116"/>
      <c r="L30" s="94"/>
      <c r="M30" s="94"/>
    </row>
    <row r="31" spans="2:24" ht="48" customHeight="1" x14ac:dyDescent="0.25">
      <c r="B31" s="116"/>
      <c r="C31" s="116"/>
      <c r="D31" s="116"/>
      <c r="E31" s="116"/>
      <c r="F31" s="116"/>
      <c r="G31" s="116"/>
      <c r="H31" s="116"/>
      <c r="I31" s="116"/>
      <c r="J31" s="116"/>
      <c r="K31" s="116"/>
      <c r="L31" s="94"/>
      <c r="M31" s="94"/>
    </row>
    <row r="32" spans="2:24" ht="33" customHeight="1" x14ac:dyDescent="0.25">
      <c r="B32" s="116"/>
      <c r="C32" s="116"/>
      <c r="D32" s="116"/>
      <c r="E32" s="116"/>
      <c r="F32" s="116"/>
      <c r="G32" s="116"/>
      <c r="H32" s="116"/>
      <c r="I32" s="116"/>
      <c r="J32" s="116"/>
      <c r="K32" s="116"/>
      <c r="L32" s="94"/>
      <c r="M32" s="94"/>
    </row>
    <row r="33" spans="2:11" x14ac:dyDescent="0.25">
      <c r="B33" s="113"/>
      <c r="C33" s="113"/>
      <c r="D33" s="113"/>
      <c r="E33" s="113"/>
      <c r="F33" s="113"/>
      <c r="G33" s="113"/>
      <c r="H33" s="113"/>
      <c r="I33" s="113"/>
      <c r="J33" s="113"/>
      <c r="K33" s="113"/>
    </row>
    <row r="34" spans="2:11" x14ac:dyDescent="0.25">
      <c r="B34" s="113"/>
      <c r="C34" s="113"/>
      <c r="D34" s="113"/>
      <c r="E34" s="113"/>
      <c r="F34" s="113"/>
      <c r="G34" s="113"/>
      <c r="H34" s="113"/>
      <c r="I34" s="113"/>
      <c r="J34" s="113"/>
      <c r="K34" s="113"/>
    </row>
    <row r="35" spans="2:11" x14ac:dyDescent="0.25">
      <c r="B35" s="114"/>
      <c r="C35" s="113"/>
      <c r="D35" s="113"/>
      <c r="E35" s="113"/>
      <c r="F35" s="113"/>
      <c r="G35" s="113"/>
      <c r="H35" s="113"/>
      <c r="I35" s="113"/>
      <c r="J35" s="113"/>
      <c r="K35" s="113"/>
    </row>
    <row r="36" spans="2:11" x14ac:dyDescent="0.25">
      <c r="B36" s="107"/>
    </row>
    <row r="37" spans="2:11" x14ac:dyDescent="0.25">
      <c r="B37" s="108"/>
    </row>
    <row r="38" spans="2:11" x14ac:dyDescent="0.25">
      <c r="B38" s="108"/>
    </row>
    <row r="39" spans="2:11" x14ac:dyDescent="0.25">
      <c r="B39" s="108"/>
    </row>
  </sheetData>
  <mergeCells count="34">
    <mergeCell ref="O6:T6"/>
    <mergeCell ref="O7:U7"/>
    <mergeCell ref="P8:T8"/>
    <mergeCell ref="P9:T9"/>
    <mergeCell ref="B7:K7"/>
    <mergeCell ref="P16:T16"/>
    <mergeCell ref="P17:T17"/>
    <mergeCell ref="P18:T18"/>
    <mergeCell ref="P19:T19"/>
    <mergeCell ref="B17:K17"/>
    <mergeCell ref="B18:K21"/>
    <mergeCell ref="O29:T29"/>
    <mergeCell ref="O20:O24"/>
    <mergeCell ref="P20:T20"/>
    <mergeCell ref="P21:T21"/>
    <mergeCell ref="P22:T22"/>
    <mergeCell ref="P23:T23"/>
    <mergeCell ref="P24:T24"/>
    <mergeCell ref="V25:X25"/>
    <mergeCell ref="V7:X7"/>
    <mergeCell ref="V11:W11"/>
    <mergeCell ref="V15:W15"/>
    <mergeCell ref="B8:K9"/>
    <mergeCell ref="B10:K12"/>
    <mergeCell ref="B13:K16"/>
    <mergeCell ref="O25:U25"/>
    <mergeCell ref="P10:T10"/>
    <mergeCell ref="O11:U11"/>
    <mergeCell ref="O12:O13"/>
    <mergeCell ref="P12:T12"/>
    <mergeCell ref="P13:T13"/>
    <mergeCell ref="P14:T14"/>
    <mergeCell ref="O15:U15"/>
    <mergeCell ref="O16:O19"/>
  </mergeCells>
  <pageMargins left="0.7" right="0.7" top="0.75" bottom="0.75" header="0.3" footer="0.3"/>
  <pageSetup paperSize="9" orientation="portrait" horizontalDpi="300" r:id="rId1"/>
  <headerFooter>
    <oddFooter>&amp;C_x000D_&amp;1#&amp;"Verdana"&amp;7&amp;K000000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221EE-F568-4CA6-B740-297341CCDD21}">
  <sheetPr>
    <tabColor theme="4"/>
    <pageSetUpPr fitToPage="1"/>
  </sheetPr>
  <dimension ref="A1:Y35"/>
  <sheetViews>
    <sheetView zoomScale="70" zoomScaleNormal="70" workbookViewId="0">
      <selection activeCell="J17" sqref="J17"/>
    </sheetView>
  </sheetViews>
  <sheetFormatPr defaultColWidth="18.5703125" defaultRowHeight="12.75" x14ac:dyDescent="0.25"/>
  <cols>
    <col min="1" max="1" width="9.85546875" style="10" customWidth="1"/>
    <col min="2" max="2" width="47.28515625" style="10" customWidth="1"/>
    <col min="3" max="3" width="35.28515625" style="10" customWidth="1"/>
    <col min="4" max="4" width="13" style="10" hidden="1" customWidth="1"/>
    <col min="5" max="5" width="21.7109375" style="7" hidden="1" customWidth="1"/>
    <col min="6" max="6" width="13.28515625" style="5" customWidth="1"/>
    <col min="7" max="7" width="28.140625" style="14" customWidth="1"/>
    <col min="8" max="8" width="8.140625" style="50" customWidth="1"/>
    <col min="9" max="9" width="59.28515625" style="14" customWidth="1"/>
    <col min="10" max="10" width="129.5703125" style="14" customWidth="1"/>
    <col min="11" max="11" width="18.5703125" style="64"/>
    <col min="12" max="16384" width="18.5703125" style="10"/>
  </cols>
  <sheetData>
    <row r="1" spans="1:12" ht="22.5" customHeight="1" x14ac:dyDescent="0.25"/>
    <row r="2" spans="1:12" ht="26.25" customHeight="1" x14ac:dyDescent="0.3">
      <c r="A2" s="139" t="s">
        <v>75</v>
      </c>
      <c r="B2" s="139"/>
      <c r="C2" s="139"/>
      <c r="D2" s="139"/>
      <c r="E2" s="139"/>
      <c r="F2" s="139"/>
      <c r="G2" s="139"/>
      <c r="H2" s="139"/>
      <c r="I2" s="139"/>
      <c r="J2" s="67"/>
    </row>
    <row r="3" spans="1:12" ht="18" customHeight="1" x14ac:dyDescent="0.25">
      <c r="G3" s="81"/>
    </row>
    <row r="4" spans="1:12" ht="18" customHeight="1" x14ac:dyDescent="0.25">
      <c r="A4" s="149" t="s">
        <v>43</v>
      </c>
      <c r="B4" s="149"/>
      <c r="C4" s="150"/>
      <c r="D4" s="150"/>
      <c r="E4" s="150"/>
      <c r="F4" s="150"/>
      <c r="G4" s="150"/>
      <c r="H4" s="150"/>
      <c r="I4" s="150"/>
      <c r="J4" s="40"/>
    </row>
    <row r="5" spans="1:12" ht="5.25" customHeight="1" x14ac:dyDescent="0.25">
      <c r="A5" s="44"/>
      <c r="B5" s="44"/>
      <c r="C5" s="40"/>
      <c r="D5" s="40"/>
      <c r="E5" s="40"/>
      <c r="F5" s="40"/>
      <c r="G5" s="40"/>
      <c r="H5" s="51"/>
      <c r="I5" s="40"/>
      <c r="J5" s="40"/>
    </row>
    <row r="6" spans="1:12" ht="15" x14ac:dyDescent="0.25">
      <c r="A6" s="149" t="s">
        <v>44</v>
      </c>
      <c r="B6" s="149"/>
      <c r="C6" s="150"/>
      <c r="D6" s="150"/>
      <c r="E6" s="150"/>
      <c r="F6" s="150"/>
      <c r="G6" s="150"/>
      <c r="H6" s="150"/>
      <c r="I6" s="150"/>
      <c r="J6" s="40"/>
    </row>
    <row r="7" spans="1:12" ht="4.5" customHeight="1" x14ac:dyDescent="0.25">
      <c r="A7" s="44"/>
      <c r="B7" s="44"/>
      <c r="C7" s="40"/>
      <c r="D7" s="40"/>
      <c r="E7" s="40"/>
      <c r="F7" s="40"/>
      <c r="G7" s="40"/>
      <c r="H7" s="51"/>
      <c r="I7" s="40"/>
      <c r="J7" s="40"/>
    </row>
    <row r="8" spans="1:12" ht="15" x14ac:dyDescent="0.25">
      <c r="A8" s="149" t="s">
        <v>65</v>
      </c>
      <c r="B8" s="149"/>
      <c r="C8" s="150"/>
      <c r="D8" s="150"/>
      <c r="E8" s="150"/>
      <c r="F8" s="150"/>
      <c r="G8" s="150"/>
      <c r="H8" s="150"/>
      <c r="I8" s="150"/>
      <c r="J8" s="40"/>
    </row>
    <row r="10" spans="1:12" s="8" customFormat="1" ht="33" customHeight="1" x14ac:dyDescent="0.25">
      <c r="A10" s="159" t="s">
        <v>52</v>
      </c>
      <c r="B10" s="159"/>
      <c r="C10" s="56" t="s">
        <v>53</v>
      </c>
      <c r="D10" s="56" t="s">
        <v>62</v>
      </c>
      <c r="E10" s="56" t="s">
        <v>40</v>
      </c>
      <c r="F10" s="56" t="s">
        <v>54</v>
      </c>
      <c r="G10" s="154" t="s">
        <v>45</v>
      </c>
      <c r="H10" s="155"/>
      <c r="I10" s="57" t="s">
        <v>89</v>
      </c>
      <c r="J10" s="57" t="s">
        <v>90</v>
      </c>
      <c r="K10" s="75"/>
      <c r="L10" s="75"/>
    </row>
    <row r="11" spans="1:12" s="8" customFormat="1" ht="19.5" customHeight="1" x14ac:dyDescent="0.25">
      <c r="A11" s="119" t="s">
        <v>47</v>
      </c>
      <c r="B11" s="119"/>
      <c r="C11" s="119"/>
      <c r="D11" s="119"/>
      <c r="E11" s="119"/>
      <c r="F11" s="119"/>
      <c r="G11" s="119"/>
      <c r="H11" s="119"/>
      <c r="I11" s="119"/>
      <c r="J11" s="65"/>
      <c r="K11" s="68"/>
    </row>
    <row r="12" spans="1:12" s="11" customFormat="1" ht="44.25" customHeight="1" x14ac:dyDescent="0.25">
      <c r="A12" s="25"/>
      <c r="B12" s="26" t="s">
        <v>24</v>
      </c>
      <c r="C12" s="27"/>
      <c r="D12" s="27" t="s">
        <v>8</v>
      </c>
      <c r="E12" s="28" t="e">
        <f>VLOOKUP(C12,'Data, ei täytetä'!A3:P7,16,FALSE)*VLOOKUP(D12,'Data, ei täytetä'!$O$3:$Q$7,3,FALSE)</f>
        <v>#N/A</v>
      </c>
      <c r="F12" s="156" t="e">
        <f>SUM(E12:E14)</f>
        <v>#N/A</v>
      </c>
      <c r="G12" s="29"/>
      <c r="H12" s="54" t="e">
        <f>VLOOKUP(G12,Data!$B$14:$C$17,2,FALSE)</f>
        <v>#N/A</v>
      </c>
      <c r="I12" s="29"/>
      <c r="J12" s="88" t="s">
        <v>85</v>
      </c>
      <c r="L12" s="69"/>
    </row>
    <row r="13" spans="1:12" s="11" customFormat="1" ht="44.25" customHeight="1" x14ac:dyDescent="0.25">
      <c r="A13" s="30"/>
      <c r="B13" s="31" t="s">
        <v>20</v>
      </c>
      <c r="C13" s="32"/>
      <c r="D13" s="27" t="s">
        <v>41</v>
      </c>
      <c r="E13" s="28" t="e">
        <f>VLOOKUP(C13,'Data, ei täytetä'!$B$3:$P$7,15,FALSE)*VLOOKUP(D13,'Data, ei täytetä'!$O$3:$Q$7,3,FALSE)</f>
        <v>#N/A</v>
      </c>
      <c r="F13" s="157"/>
      <c r="G13" s="87"/>
      <c r="H13" s="54" t="e">
        <f>VLOOKUP(G13,Data!$B$14:$C$17,2,FALSE)</f>
        <v>#N/A</v>
      </c>
      <c r="I13" s="29"/>
      <c r="J13" s="29"/>
      <c r="K13" s="69"/>
    </row>
    <row r="14" spans="1:12" s="69" customFormat="1" ht="44.25" customHeight="1" x14ac:dyDescent="0.25">
      <c r="A14" s="76"/>
      <c r="B14" s="33" t="s">
        <v>78</v>
      </c>
      <c r="C14" s="85"/>
      <c r="D14" s="27" t="s">
        <v>80</v>
      </c>
      <c r="E14" s="28" t="e">
        <f>VLOOKUP(C14,Data!B4:C7,2,FALSE)*VLOOKUP(D14,Data!B10:C13,2,FALSE)</f>
        <v>#N/A</v>
      </c>
      <c r="F14" s="158"/>
      <c r="G14" s="87"/>
      <c r="H14" s="54" t="e">
        <f>VLOOKUP(G14,Data!$B$14:$C$17,2,FALSE)</f>
        <v>#N/A</v>
      </c>
      <c r="I14" s="77"/>
      <c r="J14" s="77"/>
      <c r="K14" s="82"/>
      <c r="L14" s="82"/>
    </row>
    <row r="15" spans="1:12" s="8" customFormat="1" ht="19.5" customHeight="1" x14ac:dyDescent="0.25">
      <c r="A15" s="127" t="s">
        <v>48</v>
      </c>
      <c r="B15" s="127"/>
      <c r="C15" s="127"/>
      <c r="D15" s="127"/>
      <c r="E15" s="127"/>
      <c r="F15" s="127"/>
      <c r="G15" s="127"/>
      <c r="H15" s="127"/>
      <c r="I15" s="127"/>
      <c r="J15" s="66"/>
      <c r="K15" s="68"/>
    </row>
    <row r="16" spans="1:12" s="11" customFormat="1" ht="44.25" customHeight="1" x14ac:dyDescent="0.25">
      <c r="A16" s="153" t="s">
        <v>46</v>
      </c>
      <c r="B16" s="26" t="s">
        <v>1</v>
      </c>
      <c r="C16" s="32"/>
      <c r="D16" s="27" t="s">
        <v>7</v>
      </c>
      <c r="E16" s="28" t="e">
        <f>VLOOKUP(C16,'Data, ei täytetä'!$C$3:$P$7,14,FALSE)*VLOOKUP(D16,'Data, ei täytetä'!$O$3:$Q$7,3,FALSE)</f>
        <v>#N/A</v>
      </c>
      <c r="F16" s="151" t="e">
        <f>SUM(E16:E18)</f>
        <v>#N/A</v>
      </c>
      <c r="G16" s="29"/>
      <c r="H16" s="54" t="e">
        <f>VLOOKUP(G16,Data!$B$14:$C$17,2,FALSE)</f>
        <v>#N/A</v>
      </c>
      <c r="I16" s="29"/>
      <c r="J16" s="88" t="s">
        <v>85</v>
      </c>
      <c r="L16" s="69"/>
    </row>
    <row r="17" spans="1:25" s="11" customFormat="1" ht="44.25" customHeight="1" x14ac:dyDescent="0.25">
      <c r="A17" s="153"/>
      <c r="B17" s="33" t="s">
        <v>4</v>
      </c>
      <c r="C17" s="34"/>
      <c r="D17" s="27" t="s">
        <v>7</v>
      </c>
      <c r="E17" s="35" t="e">
        <f>VLOOKUP(C17,'Data, ei täytetä'!$D$3:$P$7,13,FALSE)*VLOOKUP(D17,'Data, ei täytetä'!$O$3:$Q$7,3,FALSE)</f>
        <v>#N/A</v>
      </c>
      <c r="F17" s="152"/>
      <c r="G17" s="87"/>
      <c r="H17" s="54" t="e">
        <f>VLOOKUP(G17,Data!$B$14:$C$17,2,FALSE)</f>
        <v>#N/A</v>
      </c>
      <c r="I17" s="29"/>
      <c r="J17" s="89" t="s">
        <v>120</v>
      </c>
    </row>
    <row r="18" spans="1:25" s="11" customFormat="1" ht="111.75" customHeight="1" x14ac:dyDescent="0.25">
      <c r="A18" s="36" t="s">
        <v>72</v>
      </c>
      <c r="B18" s="26" t="s">
        <v>9</v>
      </c>
      <c r="C18" s="27"/>
      <c r="D18" s="27" t="s">
        <v>7</v>
      </c>
      <c r="E18" s="28" t="e">
        <f>VLOOKUP(C18,'Data, ei täytetä'!$E$3:$P$7,12,FALSE)*VLOOKUP(D18,'Data, ei täytetä'!$O$3:$Q$7,3,FALSE)</f>
        <v>#N/A</v>
      </c>
      <c r="F18" s="152"/>
      <c r="G18" s="87"/>
      <c r="H18" s="54" t="e">
        <f>VLOOKUP(G18,Data!$B$14:$C$17,2,FALSE)</f>
        <v>#N/A</v>
      </c>
      <c r="I18" s="29"/>
      <c r="J18" s="90" t="s">
        <v>86</v>
      </c>
      <c r="P18" s="12"/>
      <c r="Q18" s="12"/>
      <c r="R18" s="12"/>
      <c r="S18" s="12"/>
      <c r="T18" s="12"/>
      <c r="U18" s="12"/>
      <c r="V18" s="12"/>
      <c r="W18" s="12"/>
    </row>
    <row r="19" spans="1:25" s="8" customFormat="1" ht="19.5" customHeight="1" x14ac:dyDescent="0.25">
      <c r="A19" s="119" t="s">
        <v>49</v>
      </c>
      <c r="B19" s="119"/>
      <c r="C19" s="119"/>
      <c r="D19" s="119"/>
      <c r="E19" s="119"/>
      <c r="F19" s="119"/>
      <c r="G19" s="119"/>
      <c r="H19" s="119"/>
      <c r="I19" s="119"/>
      <c r="J19" s="65"/>
      <c r="L19" s="71"/>
      <c r="M19" s="83"/>
      <c r="N19" s="55"/>
      <c r="P19" s="9"/>
      <c r="Q19" s="9"/>
      <c r="R19" s="9"/>
      <c r="S19" s="9"/>
      <c r="T19" s="9"/>
      <c r="U19" s="9"/>
      <c r="V19" s="9"/>
      <c r="W19" s="9"/>
    </row>
    <row r="20" spans="1:25" s="11" customFormat="1" ht="44.25" customHeight="1" x14ac:dyDescent="0.25">
      <c r="A20" s="153" t="s">
        <v>11</v>
      </c>
      <c r="B20" s="26" t="s">
        <v>51</v>
      </c>
      <c r="C20" s="27"/>
      <c r="D20" s="27" t="s">
        <v>8</v>
      </c>
      <c r="E20" s="28" t="e">
        <f>VLOOKUP(C20,'Data, ei täytetä'!$F$3:$P$7,11,FALSE)*VLOOKUP(D20,'Data, ei täytetä'!$O$3:$Q$7,3,FALSE)</f>
        <v>#N/A</v>
      </c>
      <c r="F20" s="151" t="e">
        <f>SUM(E20:E23)</f>
        <v>#N/A</v>
      </c>
      <c r="G20" s="29"/>
      <c r="H20" s="54" t="e">
        <f>VLOOKUP(G20,Data!$B$14:$C$17,2,FALSE)</f>
        <v>#N/A</v>
      </c>
      <c r="I20" s="29"/>
      <c r="J20" s="88" t="s">
        <v>87</v>
      </c>
      <c r="L20" s="72"/>
      <c r="P20" s="12"/>
      <c r="Q20" s="12"/>
      <c r="R20" s="12"/>
      <c r="S20" s="12"/>
      <c r="T20" s="12"/>
      <c r="U20" s="12"/>
      <c r="V20" s="12"/>
      <c r="W20" s="12"/>
      <c r="Y20" s="12"/>
    </row>
    <row r="21" spans="1:25" s="11" customFormat="1" ht="44.25" customHeight="1" x14ac:dyDescent="0.25">
      <c r="A21" s="153"/>
      <c r="B21" s="26" t="s">
        <v>21</v>
      </c>
      <c r="C21" s="27"/>
      <c r="D21" s="27" t="s">
        <v>8</v>
      </c>
      <c r="E21" s="28" t="e">
        <f>VLOOKUP(C21,'Data, ei täytetä'!G3:P7,10,FALSE)*VLOOKUP(D21,'Data, ei täytetä'!$O$3:$Q$7,3,FALSE)</f>
        <v>#N/A</v>
      </c>
      <c r="F21" s="152"/>
      <c r="G21" s="87"/>
      <c r="H21" s="54" t="e">
        <f>VLOOKUP(G21,Data!$B$14:$C$17,2,FALSE)</f>
        <v>#N/A</v>
      </c>
      <c r="I21" s="29"/>
      <c r="J21" s="87" t="s">
        <v>108</v>
      </c>
      <c r="K21" s="70"/>
      <c r="L21" s="12"/>
      <c r="M21" s="12"/>
      <c r="P21" s="12"/>
      <c r="Q21" s="12"/>
      <c r="R21" s="12"/>
      <c r="S21" s="12"/>
      <c r="T21" s="12"/>
      <c r="U21" s="12"/>
      <c r="V21" s="12"/>
      <c r="W21" s="12"/>
    </row>
    <row r="22" spans="1:25" s="11" customFormat="1" ht="44.25" customHeight="1" x14ac:dyDescent="0.25">
      <c r="A22" s="153"/>
      <c r="B22" s="26" t="s">
        <v>13</v>
      </c>
      <c r="C22" s="27"/>
      <c r="D22" s="27" t="s">
        <v>41</v>
      </c>
      <c r="E22" s="28" t="e">
        <f>VLOOKUP(C22,'Data, ei täytetä'!$H$3:$P$7,9,FALSE)*VLOOKUP(D22,'Data, ei täytetä'!$O$3:$Q$7,3,FALSE)</f>
        <v>#N/A</v>
      </c>
      <c r="F22" s="152"/>
      <c r="G22" s="87"/>
      <c r="H22" s="54" t="e">
        <f>VLOOKUP(G22,Data!$B$14:$C$17,2,FALSE)</f>
        <v>#N/A</v>
      </c>
      <c r="I22" s="29"/>
      <c r="J22" s="29"/>
      <c r="K22" s="70"/>
      <c r="L22" s="12"/>
      <c r="M22" s="12"/>
      <c r="N22" s="12"/>
      <c r="O22" s="3"/>
      <c r="P22" s="12"/>
      <c r="Q22" s="12"/>
      <c r="R22" s="12"/>
      <c r="S22" s="12"/>
      <c r="T22" s="12"/>
      <c r="U22" s="12"/>
      <c r="V22" s="12"/>
      <c r="W22" s="12"/>
    </row>
    <row r="23" spans="1:25" s="11" customFormat="1" ht="44.25" customHeight="1" x14ac:dyDescent="0.25">
      <c r="A23" s="153"/>
      <c r="B23" s="26" t="s">
        <v>15</v>
      </c>
      <c r="C23" s="27"/>
      <c r="D23" s="27" t="s">
        <v>8</v>
      </c>
      <c r="E23" s="28" t="e">
        <f>VLOOKUP(C23,'Data, ei täytetä'!I3:P7,8,FALSE)*VLOOKUP(D23,'Data, ei täytetä'!$O$3:$Q$7,3,FALSE)</f>
        <v>#N/A</v>
      </c>
      <c r="F23" s="152"/>
      <c r="G23" s="87"/>
      <c r="H23" s="54" t="e">
        <f>VLOOKUP(G23,Data!$B$14:$C$17,2,FALSE)</f>
        <v>#N/A</v>
      </c>
      <c r="I23" s="29"/>
      <c r="J23" s="88" t="s">
        <v>88</v>
      </c>
      <c r="L23" s="70"/>
      <c r="M23" s="12"/>
      <c r="N23" s="12"/>
      <c r="O23" s="4"/>
      <c r="P23" s="12"/>
      <c r="Q23" s="12"/>
      <c r="R23" s="12"/>
      <c r="S23" s="12"/>
      <c r="T23" s="12"/>
      <c r="U23" s="12"/>
      <c r="V23" s="12"/>
      <c r="W23" s="12"/>
    </row>
    <row r="24" spans="1:25" s="11" customFormat="1" ht="49.5" customHeight="1" x14ac:dyDescent="0.25">
      <c r="A24" s="153" t="s">
        <v>30</v>
      </c>
      <c r="B24" s="26" t="s">
        <v>67</v>
      </c>
      <c r="C24" s="27"/>
      <c r="D24" s="27" t="s">
        <v>8</v>
      </c>
      <c r="E24" s="28" t="e">
        <f>VLOOKUP(C24,'Data, ei täytetä'!J3:P7,7,FALSE)*VLOOKUP(D24,'Data, ei täytetä'!$O$3:$Q$7,3,FALSE)</f>
        <v>#N/A</v>
      </c>
      <c r="F24" s="151" t="e">
        <f>SUM(E24:E28)</f>
        <v>#N/A</v>
      </c>
      <c r="G24" s="87"/>
      <c r="H24" s="54" t="e">
        <f>VLOOKUP(G24,Data!$B$14:$C$17,2,FALSE)</f>
        <v>#N/A</v>
      </c>
      <c r="I24" s="29"/>
      <c r="J24" s="29"/>
      <c r="K24" s="70"/>
      <c r="L24" s="12"/>
      <c r="M24" s="12"/>
      <c r="N24" s="12"/>
      <c r="O24" s="12"/>
      <c r="P24" s="12"/>
      <c r="Q24" s="12"/>
    </row>
    <row r="25" spans="1:25" s="11" customFormat="1" ht="54.75" customHeight="1" x14ac:dyDescent="0.25">
      <c r="A25" s="153"/>
      <c r="B25" s="26" t="s">
        <v>32</v>
      </c>
      <c r="C25" s="27"/>
      <c r="D25" s="27" t="s">
        <v>8</v>
      </c>
      <c r="E25" s="28" t="e">
        <f>VLOOKUP(C25,'Data, ei täytetä'!K3:P7,6,FALSE)*VLOOKUP(D25,'Data, ei täytetä'!$O$3:$Q$7,3,FALSE)</f>
        <v>#N/A</v>
      </c>
      <c r="F25" s="152"/>
      <c r="G25" s="87"/>
      <c r="H25" s="54" t="e">
        <f>VLOOKUP(G25,Data!$B$14:$C$17,2,FALSE)</f>
        <v>#N/A</v>
      </c>
      <c r="I25" s="37"/>
      <c r="J25" s="37"/>
      <c r="K25" s="70"/>
      <c r="L25" s="12"/>
      <c r="M25" s="12"/>
      <c r="N25" s="12"/>
      <c r="O25" s="12"/>
      <c r="P25" s="12"/>
      <c r="Q25" s="12"/>
    </row>
    <row r="26" spans="1:25" s="11" customFormat="1" ht="44.25" customHeight="1" x14ac:dyDescent="0.25">
      <c r="A26" s="153"/>
      <c r="B26" s="26" t="s">
        <v>26</v>
      </c>
      <c r="C26" s="34"/>
      <c r="D26" s="27" t="s">
        <v>8</v>
      </c>
      <c r="E26" s="28" t="e">
        <f>VLOOKUP(C26,'Data, ei täytetä'!$L$3:$P$7,5,FALSE)*VLOOKUP(D26,'Data, ei täytetä'!$O$3:$Q$7,3,FALSE)</f>
        <v>#N/A</v>
      </c>
      <c r="F26" s="152"/>
      <c r="G26" s="87"/>
      <c r="H26" s="54" t="e">
        <f>VLOOKUP(G26,Data!$B$14:$C$17,2,FALSE)</f>
        <v>#N/A</v>
      </c>
      <c r="I26" s="29"/>
      <c r="J26" s="29"/>
      <c r="K26" s="70"/>
      <c r="L26" s="12"/>
      <c r="M26" s="12"/>
      <c r="N26" s="12"/>
      <c r="O26" s="12"/>
      <c r="P26" s="12"/>
      <c r="Q26" s="12"/>
    </row>
    <row r="27" spans="1:25" s="11" customFormat="1" ht="44.25" customHeight="1" x14ac:dyDescent="0.25">
      <c r="A27" s="153"/>
      <c r="B27" s="26" t="s">
        <v>55</v>
      </c>
      <c r="C27" s="34"/>
      <c r="D27" s="27" t="s">
        <v>7</v>
      </c>
      <c r="E27" s="28" t="e">
        <f>VLOOKUP(C27,'Data, ei täytetä'!M3:P7,4,FALSE)*VLOOKUP(D27,'Data, ei täytetä'!$O$3:$Q$7,3,FALSE)</f>
        <v>#N/A</v>
      </c>
      <c r="F27" s="152"/>
      <c r="G27" s="87"/>
      <c r="H27" s="54" t="e">
        <f>VLOOKUP(G27,Data!$B$14:$C$17,2,FALSE)</f>
        <v>#N/A</v>
      </c>
      <c r="I27" s="29"/>
      <c r="J27" s="29"/>
      <c r="K27" s="70"/>
      <c r="L27" s="12"/>
      <c r="M27" s="12"/>
      <c r="N27" s="12"/>
      <c r="O27" s="12"/>
      <c r="P27" s="12"/>
      <c r="Q27" s="12"/>
    </row>
    <row r="28" spans="1:25" s="11" customFormat="1" ht="45.75" customHeight="1" x14ac:dyDescent="0.25">
      <c r="A28" s="153"/>
      <c r="B28" s="26" t="s">
        <v>16</v>
      </c>
      <c r="C28" s="27"/>
      <c r="D28" s="27" t="s">
        <v>8</v>
      </c>
      <c r="E28" s="28" t="e">
        <f>VLOOKUP(C28,'Data, ei täytetä'!N3:P7,3,FALSE)*VLOOKUP(D28,'Data, ei täytetä'!$O$3:$Q$7,3,FALSE)</f>
        <v>#N/A</v>
      </c>
      <c r="F28" s="152"/>
      <c r="G28" s="87"/>
      <c r="H28" s="54" t="e">
        <f>VLOOKUP(G28,Data!$B$14:$C$17,2,FALSE)</f>
        <v>#N/A</v>
      </c>
      <c r="I28" s="29"/>
      <c r="J28" s="29"/>
      <c r="K28" s="70"/>
      <c r="L28" s="12"/>
      <c r="M28" s="12"/>
      <c r="N28" s="12"/>
      <c r="O28" s="12"/>
      <c r="P28" s="13"/>
      <c r="Q28" s="12"/>
    </row>
    <row r="29" spans="1:25" s="8" customFormat="1" ht="20.25" customHeight="1" x14ac:dyDescent="0.25">
      <c r="A29" s="119" t="s">
        <v>50</v>
      </c>
      <c r="B29" s="119"/>
      <c r="C29" s="119"/>
      <c r="D29" s="119"/>
      <c r="E29" s="119"/>
      <c r="F29" s="119"/>
      <c r="G29" s="119"/>
      <c r="H29" s="119"/>
      <c r="I29" s="119"/>
      <c r="J29" s="65"/>
      <c r="K29" s="71"/>
      <c r="L29" s="9"/>
      <c r="M29" s="9"/>
      <c r="N29" s="9"/>
      <c r="O29" s="9"/>
      <c r="P29" s="9"/>
      <c r="Q29" s="9"/>
      <c r="R29" s="9"/>
      <c r="S29" s="9"/>
      <c r="T29" s="9"/>
      <c r="U29" s="9"/>
      <c r="V29" s="9"/>
      <c r="W29" s="9"/>
    </row>
    <row r="30" spans="1:25" s="9" customFormat="1" ht="20.25" customHeight="1" x14ac:dyDescent="0.25">
      <c r="A30" s="140" t="s">
        <v>47</v>
      </c>
      <c r="B30" s="141"/>
      <c r="C30" s="141"/>
      <c r="D30" s="142"/>
      <c r="E30" s="42" t="e" cm="1">
        <f t="array" ref="E30">_xlfn.IFS(F12&lt;=19,"Pieni",F12&lt;36,"Keskisuuri",F12&gt;=36,"Suuri")</f>
        <v>#N/A</v>
      </c>
      <c r="F30" s="43" t="e">
        <f>F12</f>
        <v>#N/A</v>
      </c>
      <c r="G30" s="83" t="e" cm="1">
        <f t="array" ref="G30">_xlfn.IFS(E30="Pieni",Data!B23,E30="Keskisuuri",Data!B21,E30="Suuri",Data!B19)</f>
        <v>#N/A</v>
      </c>
      <c r="H30" s="52"/>
      <c r="K30" s="73"/>
    </row>
    <row r="31" spans="1:25" s="9" customFormat="1" ht="20.25" customHeight="1" x14ac:dyDescent="0.25">
      <c r="A31" s="143" t="s">
        <v>48</v>
      </c>
      <c r="B31" s="144"/>
      <c r="C31" s="144"/>
      <c r="D31" s="145"/>
      <c r="E31" s="41" t="e" cm="1">
        <f t="array" ref="E31">_xlfn.IFS(F16&lt;=19,"Pieni",F16&lt;36,"Keskisuuri",F16&gt;=36,"Suuri")</f>
        <v>#N/A</v>
      </c>
      <c r="F31" s="28" t="e">
        <f>F16</f>
        <v>#N/A</v>
      </c>
      <c r="G31" s="86" t="e" cm="1">
        <f t="array" ref="G31">_xlfn.IFS(E31="Pieni",Data!B23,E31="Keskisuuri",Data!B21,E31="Suuri",Data!B19)</f>
        <v>#N/A</v>
      </c>
      <c r="H31" s="53"/>
      <c r="I31" s="2"/>
      <c r="J31" s="2"/>
      <c r="K31" s="73"/>
    </row>
    <row r="32" spans="1:25" s="9" customFormat="1" ht="23.25" customHeight="1" thickBot="1" x14ac:dyDescent="0.3">
      <c r="A32" s="146" t="s">
        <v>49</v>
      </c>
      <c r="B32" s="147"/>
      <c r="C32" s="147"/>
      <c r="D32" s="148"/>
      <c r="E32" s="45" t="e" cm="1">
        <f t="array" ref="E32">_xlfn.IFS(F20&lt;=17,"Pieni",F20&lt;32,"Keskisuuri",F20&gt;=32,"Suuri")</f>
        <v>#N/A</v>
      </c>
      <c r="F32" s="46" t="e">
        <f>SUM(F20:F28)</f>
        <v>#N/A</v>
      </c>
      <c r="G32" s="9" t="e" cm="1">
        <f t="array" ref="G32">_xlfn.IFS(E32="Pieni",Data!B23,E32="Keskisuuri",Data!B21,E32="Suuri",Data!B19)</f>
        <v>#N/A</v>
      </c>
      <c r="H32" s="52"/>
      <c r="K32" s="73"/>
    </row>
    <row r="33" spans="1:17" ht="40.5" customHeight="1" thickBot="1" x14ac:dyDescent="0.3">
      <c r="A33" s="136" t="s">
        <v>77</v>
      </c>
      <c r="B33" s="137"/>
      <c r="C33" s="137"/>
      <c r="D33" s="138"/>
      <c r="E33" s="92" t="e" cm="1">
        <f t="array" ref="E33">_xlfn.IFS(F33&lt;=69,"Pieni",F33&lt;136,"Keskisuuri",F33&gt;=136,"Suuri")</f>
        <v>#N/A</v>
      </c>
      <c r="F33" s="47" t="e">
        <f>SUM(F30:F32)</f>
        <v>#N/A</v>
      </c>
      <c r="K33" s="74"/>
      <c r="L33" s="6"/>
      <c r="M33" s="6"/>
      <c r="N33" s="6"/>
      <c r="O33" s="6"/>
      <c r="P33" s="6"/>
      <c r="Q33" s="6"/>
    </row>
    <row r="34" spans="1:17" x14ac:dyDescent="0.25">
      <c r="K34" s="74"/>
      <c r="L34" s="6"/>
      <c r="M34" s="6"/>
      <c r="N34" s="6"/>
      <c r="O34" s="6"/>
      <c r="P34" s="6"/>
      <c r="Q34" s="6"/>
    </row>
    <row r="35" spans="1:17" ht="15" customHeight="1" x14ac:dyDescent="0.25">
      <c r="A35" s="79"/>
      <c r="B35" s="80"/>
      <c r="C35" s="80"/>
      <c r="D35" s="80"/>
      <c r="E35" s="80"/>
      <c r="F35" s="80"/>
      <c r="G35" s="80"/>
      <c r="H35" s="80"/>
      <c r="I35" s="80"/>
      <c r="J35" s="80"/>
    </row>
  </sheetData>
  <mergeCells count="24">
    <mergeCell ref="A24:A28"/>
    <mergeCell ref="G10:H10"/>
    <mergeCell ref="F12:F14"/>
    <mergeCell ref="A10:B10"/>
    <mergeCell ref="A15:I15"/>
    <mergeCell ref="A19:I19"/>
    <mergeCell ref="A16:A17"/>
    <mergeCell ref="A20:A23"/>
    <mergeCell ref="A33:D33"/>
    <mergeCell ref="A2:I2"/>
    <mergeCell ref="A30:D30"/>
    <mergeCell ref="A31:D31"/>
    <mergeCell ref="A32:D32"/>
    <mergeCell ref="A4:B4"/>
    <mergeCell ref="A6:B6"/>
    <mergeCell ref="A8:B8"/>
    <mergeCell ref="C4:I4"/>
    <mergeCell ref="C6:I6"/>
    <mergeCell ref="C8:I8"/>
    <mergeCell ref="F16:F18"/>
    <mergeCell ref="F20:F23"/>
    <mergeCell ref="F24:F28"/>
    <mergeCell ref="A11:I11"/>
    <mergeCell ref="A29:I29"/>
  </mergeCells>
  <conditionalFormatting sqref="F33">
    <cfRule type="cellIs" dxfId="119" priority="7" operator="equal">
      <formula>0</formula>
    </cfRule>
    <cfRule type="cellIs" dxfId="118" priority="43" operator="greaterThan">
      <formula>136</formula>
    </cfRule>
    <cfRule type="cellIs" dxfId="117" priority="44" operator="lessThan">
      <formula>69</formula>
    </cfRule>
    <cfRule type="cellIs" dxfId="116" priority="66" operator="between">
      <formula>69</formula>
      <formula>136</formula>
    </cfRule>
  </conditionalFormatting>
  <conditionalFormatting sqref="F16:F18">
    <cfRule type="cellIs" dxfId="115" priority="13" operator="equal">
      <formula>0</formula>
    </cfRule>
    <cfRule type="cellIs" dxfId="114" priority="58" operator="greaterThan">
      <formula>36</formula>
    </cfRule>
    <cfRule type="cellIs" dxfId="113" priority="59" operator="between">
      <formula>19</formula>
      <formula>36</formula>
    </cfRule>
    <cfRule type="cellIs" dxfId="112" priority="64" operator="lessThan">
      <formula>19</formula>
    </cfRule>
  </conditionalFormatting>
  <conditionalFormatting sqref="F20:F23">
    <cfRule type="cellIs" dxfId="111" priority="12" operator="equal">
      <formula>0</formula>
    </cfRule>
    <cfRule type="cellIs" dxfId="110" priority="56" operator="greaterThan">
      <formula>32</formula>
    </cfRule>
    <cfRule type="cellIs" dxfId="109" priority="57" operator="between">
      <formula>17</formula>
      <formula>32</formula>
    </cfRule>
    <cfRule type="cellIs" dxfId="108" priority="63" operator="lessThan">
      <formula>17</formula>
    </cfRule>
  </conditionalFormatting>
  <conditionalFormatting sqref="F24:F28">
    <cfRule type="cellIs" dxfId="107" priority="11" operator="equal">
      <formula>0</formula>
    </cfRule>
    <cfRule type="cellIs" dxfId="106" priority="54" operator="greaterThan">
      <formula>45</formula>
    </cfRule>
    <cfRule type="cellIs" dxfId="105" priority="55" operator="between">
      <formula>23</formula>
      <formula>45</formula>
    </cfRule>
    <cfRule type="cellIs" dxfId="104" priority="62" operator="lessThan">
      <formula>23</formula>
    </cfRule>
  </conditionalFormatting>
  <conditionalFormatting sqref="F30">
    <cfRule type="cellIs" dxfId="103" priority="10" operator="equal">
      <formula>0</formula>
    </cfRule>
    <cfRule type="cellIs" dxfId="102" priority="51" operator="greaterThan">
      <formula>22</formula>
    </cfRule>
    <cfRule type="cellIs" dxfId="101" priority="52" operator="between">
      <formula>15</formula>
      <formula>22</formula>
    </cfRule>
    <cfRule type="cellIs" dxfId="100" priority="53" operator="lessThan">
      <formula>15</formula>
    </cfRule>
  </conditionalFormatting>
  <conditionalFormatting sqref="F32">
    <cfRule type="cellIs" dxfId="99" priority="9" operator="equal">
      <formula>0</formula>
    </cfRule>
    <cfRule type="cellIs" dxfId="98" priority="45" operator="greaterThan">
      <formula>76</formula>
    </cfRule>
    <cfRule type="cellIs" dxfId="97" priority="46" operator="between">
      <formula>39</formula>
      <formula>76</formula>
    </cfRule>
    <cfRule type="cellIs" dxfId="96" priority="47" operator="lessThan">
      <formula>39</formula>
    </cfRule>
  </conditionalFormatting>
  <conditionalFormatting sqref="H12:H14 H16:H18">
    <cfRule type="cellIs" dxfId="95" priority="40" operator="equal">
      <formula>2</formula>
    </cfRule>
    <cfRule type="cellIs" dxfId="94" priority="41" operator="equal">
      <formula>1</formula>
    </cfRule>
    <cfRule type="cellIs" dxfId="93" priority="42" operator="equal">
      <formula>0</formula>
    </cfRule>
  </conditionalFormatting>
  <conditionalFormatting sqref="H21:H28">
    <cfRule type="cellIs" dxfId="92" priority="15" operator="equal">
      <formula>3</formula>
    </cfRule>
    <cfRule type="cellIs" dxfId="91" priority="16" operator="equal">
      <formula>2</formula>
    </cfRule>
  </conditionalFormatting>
  <conditionalFormatting sqref="H20:H28">
    <cfRule type="cellIs" dxfId="90" priority="17" operator="equal">
      <formula>1</formula>
    </cfRule>
    <cfRule type="cellIs" dxfId="89" priority="18" operator="equal">
      <formula>0</formula>
    </cfRule>
  </conditionalFormatting>
  <conditionalFormatting sqref="F12">
    <cfRule type="cellIs" dxfId="88" priority="60" operator="greaterThan">
      <formula>22</formula>
    </cfRule>
    <cfRule type="cellIs" dxfId="87" priority="61" operator="between">
      <formula>15</formula>
      <formula>22</formula>
    </cfRule>
    <cfRule type="cellIs" dxfId="86" priority="65" operator="lessThan">
      <formula>15</formula>
    </cfRule>
  </conditionalFormatting>
  <conditionalFormatting sqref="F12">
    <cfRule type="cellIs" dxfId="85" priority="8" operator="equal">
      <formula>0</formula>
    </cfRule>
  </conditionalFormatting>
  <conditionalFormatting sqref="F31">
    <cfRule type="cellIs" dxfId="84" priority="3" operator="equal">
      <formula>0</formula>
    </cfRule>
    <cfRule type="cellIs" dxfId="83" priority="4" operator="greaterThan">
      <formula>36</formula>
    </cfRule>
    <cfRule type="cellIs" dxfId="82" priority="5" operator="between">
      <formula>19</formula>
      <formula>36</formula>
    </cfRule>
    <cfRule type="cellIs" dxfId="81" priority="6" operator="lessThan">
      <formula>19</formula>
    </cfRule>
  </conditionalFormatting>
  <conditionalFormatting sqref="H20:H28">
    <cfRule type="cellIs" dxfId="80" priority="2" operator="equal">
      <formula>2</formula>
    </cfRule>
  </conditionalFormatting>
  <pageMargins left="0.7" right="0.7" top="0.75" bottom="0.75" header="0.3" footer="0.3"/>
  <pageSetup paperSize="9" scale="49" fitToWidth="0" orientation="landscape" horizontalDpi="300" verticalDpi="0" r:id="rId1"/>
  <headerFooter>
    <oddFooter>&amp;C_x000D_&amp;1#&amp;"Verdana"&amp;7&amp;K000000 Confidential</oddFooter>
  </headerFooter>
  <extLst>
    <ext xmlns:x14="http://schemas.microsoft.com/office/spreadsheetml/2009/9/main" uri="{CCE6A557-97BC-4b89-ADB6-D9C93CAAB3DF}">
      <x14:dataValidations xmlns:xm="http://schemas.microsoft.com/office/excel/2006/main" count="18">
        <x14:dataValidation type="list" allowBlank="1" showInputMessage="1" showErrorMessage="1" xr:uid="{2703DA54-4E98-4F57-9DB9-DEDE913AAB02}">
          <x14:formula1>
            <xm:f>'Data, ei täytetä'!$A$3:$A$7</xm:f>
          </x14:formula1>
          <xm:sqref>C12</xm:sqref>
        </x14:dataValidation>
        <x14:dataValidation type="list" allowBlank="1" showInputMessage="1" showErrorMessage="1" xr:uid="{70D05508-962C-48F7-8496-67586C6DB4E9}">
          <x14:formula1>
            <xm:f>'Data, ei täytetä'!$B$3:$B$7</xm:f>
          </x14:formula1>
          <xm:sqref>C13</xm:sqref>
        </x14:dataValidation>
        <x14:dataValidation type="list" allowBlank="1" showInputMessage="1" showErrorMessage="1" xr:uid="{3453B727-320B-440A-A581-833DC5AD7F58}">
          <x14:formula1>
            <xm:f>'Data, ei täytetä'!$C$3:$C$7</xm:f>
          </x14:formula1>
          <xm:sqref>C16</xm:sqref>
        </x14:dataValidation>
        <x14:dataValidation type="list" allowBlank="1" showInputMessage="1" showErrorMessage="1" xr:uid="{32055146-AE3B-480B-9262-588271851643}">
          <x14:formula1>
            <xm:f>'Data, ei täytetä'!$D$3:$D$7</xm:f>
          </x14:formula1>
          <xm:sqref>C17</xm:sqref>
        </x14:dataValidation>
        <x14:dataValidation type="list" allowBlank="1" showInputMessage="1" showErrorMessage="1" xr:uid="{A3702A29-73E6-4486-B062-56845C39D8D4}">
          <x14:formula1>
            <xm:f>'Data, ei täytetä'!$E$3:$E$7</xm:f>
          </x14:formula1>
          <xm:sqref>C18</xm:sqref>
        </x14:dataValidation>
        <x14:dataValidation type="list" allowBlank="1" showInputMessage="1" showErrorMessage="1" xr:uid="{5ECA73A3-F1D9-443F-BCA8-7B30C6E8F617}">
          <x14:formula1>
            <xm:f>'Data, ei täytetä'!$F$3:$F$7</xm:f>
          </x14:formula1>
          <xm:sqref>C20</xm:sqref>
        </x14:dataValidation>
        <x14:dataValidation type="list" allowBlank="1" showInputMessage="1" showErrorMessage="1" xr:uid="{92309574-8A0A-4E40-9F50-D77504C97577}">
          <x14:formula1>
            <xm:f>'Data, ei täytetä'!$G$3:$G$7</xm:f>
          </x14:formula1>
          <xm:sqref>C21</xm:sqref>
        </x14:dataValidation>
        <x14:dataValidation type="list" allowBlank="1" showInputMessage="1" showErrorMessage="1" xr:uid="{64E3135D-93E1-4AF5-9115-81187EB1BF2F}">
          <x14:formula1>
            <xm:f>'Data, ei täytetä'!$H$3:$H$7</xm:f>
          </x14:formula1>
          <xm:sqref>C22</xm:sqref>
        </x14:dataValidation>
        <x14:dataValidation type="list" allowBlank="1" showInputMessage="1" showErrorMessage="1" xr:uid="{39821BB6-78CC-468B-9BF7-B0AD6102D957}">
          <x14:formula1>
            <xm:f>'Data, ei täytetä'!$I$3:$I$7</xm:f>
          </x14:formula1>
          <xm:sqref>C23</xm:sqref>
        </x14:dataValidation>
        <x14:dataValidation type="list" allowBlank="1" showInputMessage="1" showErrorMessage="1" xr:uid="{E7AC4873-EFDA-4BAA-A821-C470E2C0FBAA}">
          <x14:formula1>
            <xm:f>'Data, ei täytetä'!$K$3:$K$7</xm:f>
          </x14:formula1>
          <xm:sqref>C25</xm:sqref>
        </x14:dataValidation>
        <x14:dataValidation type="list" allowBlank="1" showInputMessage="1" showErrorMessage="1" xr:uid="{C7A9E356-271D-400D-BD0B-E16A47176F42}">
          <x14:formula1>
            <xm:f>'Data, ei täytetä'!$L$3:$L$7</xm:f>
          </x14:formula1>
          <xm:sqref>C26</xm:sqref>
        </x14:dataValidation>
        <x14:dataValidation type="list" allowBlank="1" showInputMessage="1" showErrorMessage="1" xr:uid="{F3AF957A-19FA-43BB-A89B-AF8CE575AE23}">
          <x14:formula1>
            <xm:f>'Data, ei täytetä'!$M$3:$M$7</xm:f>
          </x14:formula1>
          <xm:sqref>C27</xm:sqref>
        </x14:dataValidation>
        <x14:dataValidation type="list" allowBlank="1" showInputMessage="1" showErrorMessage="1" xr:uid="{BF2E3E40-CCC6-46F4-ACB6-80F75C4CD83B}">
          <x14:formula1>
            <xm:f>'Data, ei täytetä'!$N$3:$N$7</xm:f>
          </x14:formula1>
          <xm:sqref>C28</xm:sqref>
        </x14:dataValidation>
        <x14:dataValidation type="list" allowBlank="1" showInputMessage="1" showErrorMessage="1" xr:uid="{34FA5639-EA20-46EF-A4C9-DE77E4FD9788}">
          <x14:formula1>
            <xm:f>'Data, ei täytetä'!$O$3:$O$7</xm:f>
          </x14:formula1>
          <xm:sqref>D20:D28 D16:D18 D12:D13</xm:sqref>
        </x14:dataValidation>
        <x14:dataValidation type="list" allowBlank="1" showInputMessage="1" showErrorMessage="1" xr:uid="{C5591447-D0C5-4135-B5ED-DA86113FC987}">
          <x14:formula1>
            <xm:f>'Data, ei täytetä'!$J$3:$J$7</xm:f>
          </x14:formula1>
          <xm:sqref>C24</xm:sqref>
        </x14:dataValidation>
        <x14:dataValidation type="list" allowBlank="1" showInputMessage="1" showErrorMessage="1" xr:uid="{C904712B-015B-467C-97D7-9288B4F3098A}">
          <x14:formula1>
            <xm:f>Data!$B$3:$B$7</xm:f>
          </x14:formula1>
          <xm:sqref>C14</xm:sqref>
        </x14:dataValidation>
        <x14:dataValidation type="list" allowBlank="1" showInputMessage="1" showErrorMessage="1" xr:uid="{01A4998E-6429-4137-AB39-98E36D67E312}">
          <x14:formula1>
            <xm:f>Data!$B$9:$B$13</xm:f>
          </x14:formula1>
          <xm:sqref>D14</xm:sqref>
        </x14:dataValidation>
        <x14:dataValidation type="list" allowBlank="1" showInputMessage="1" showErrorMessage="1" xr:uid="{CC0420B5-179E-4511-90D4-C9F808D73950}">
          <x14:formula1>
            <xm:f>Data!$B$14:$B$17</xm:f>
          </x14:formula1>
          <xm:sqref>G12:G14 G16:G18 G20:G28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C37B-F5C6-4681-B3C4-3D9A0620546F}">
  <sheetPr>
    <tabColor theme="4"/>
    <pageSetUpPr fitToPage="1"/>
  </sheetPr>
  <dimension ref="A1:Y35"/>
  <sheetViews>
    <sheetView zoomScale="70" zoomScaleNormal="70" workbookViewId="0">
      <selection activeCell="J18" sqref="J18"/>
    </sheetView>
  </sheetViews>
  <sheetFormatPr defaultColWidth="18.5703125" defaultRowHeight="14.25" x14ac:dyDescent="0.25"/>
  <cols>
    <col min="1" max="1" width="9.85546875" style="10" customWidth="1"/>
    <col min="2" max="2" width="47.28515625" style="10" customWidth="1"/>
    <col min="3" max="3" width="35.28515625" style="10" customWidth="1"/>
    <col min="4" max="4" width="13" style="10" hidden="1" customWidth="1"/>
    <col min="5" max="5" width="21.7109375" style="7" hidden="1" customWidth="1"/>
    <col min="6" max="6" width="13.28515625" style="5" customWidth="1"/>
    <col min="7" max="7" width="28.140625" style="14" customWidth="1"/>
    <col min="8" max="8" width="8.140625" style="50" customWidth="1"/>
    <col min="9" max="9" width="59.28515625" style="14" customWidth="1"/>
    <col min="10" max="10" width="129.5703125" style="163" customWidth="1"/>
    <col min="11" max="11" width="18.5703125" style="64"/>
    <col min="12" max="16384" width="18.5703125" style="10"/>
  </cols>
  <sheetData>
    <row r="1" spans="1:12" ht="22.5" customHeight="1" x14ac:dyDescent="0.25"/>
    <row r="2" spans="1:12" ht="26.25" customHeight="1" x14ac:dyDescent="0.3">
      <c r="A2" s="139" t="s">
        <v>75</v>
      </c>
      <c r="B2" s="139"/>
      <c r="C2" s="139"/>
      <c r="D2" s="139"/>
      <c r="E2" s="139"/>
      <c r="F2" s="139"/>
      <c r="G2" s="139"/>
      <c r="H2" s="139"/>
      <c r="I2" s="139"/>
      <c r="J2" s="164"/>
    </row>
    <row r="3" spans="1:12" ht="18" customHeight="1" x14ac:dyDescent="0.25">
      <c r="G3" s="81"/>
    </row>
    <row r="4" spans="1:12" ht="18" customHeight="1" x14ac:dyDescent="0.25">
      <c r="A4" s="149" t="s">
        <v>43</v>
      </c>
      <c r="B4" s="149"/>
      <c r="C4" s="150"/>
      <c r="D4" s="150"/>
      <c r="E4" s="150"/>
      <c r="F4" s="150"/>
      <c r="G4" s="150"/>
      <c r="H4" s="150"/>
      <c r="I4" s="150"/>
      <c r="J4" s="165"/>
    </row>
    <row r="5" spans="1:12" ht="5.25" customHeight="1" x14ac:dyDescent="0.25">
      <c r="A5" s="44"/>
      <c r="B5" s="44"/>
      <c r="C5" s="40"/>
      <c r="D5" s="40"/>
      <c r="E5" s="40"/>
      <c r="F5" s="40"/>
      <c r="G5" s="40"/>
      <c r="H5" s="51"/>
      <c r="I5" s="40"/>
      <c r="J5" s="165"/>
    </row>
    <row r="6" spans="1:12" ht="15" x14ac:dyDescent="0.25">
      <c r="A6" s="149" t="s">
        <v>44</v>
      </c>
      <c r="B6" s="149"/>
      <c r="C6" s="150"/>
      <c r="D6" s="150"/>
      <c r="E6" s="150"/>
      <c r="F6" s="150"/>
      <c r="G6" s="150"/>
      <c r="H6" s="150"/>
      <c r="I6" s="150"/>
      <c r="J6" s="165"/>
    </row>
    <row r="7" spans="1:12" ht="4.5" customHeight="1" x14ac:dyDescent="0.25">
      <c r="A7" s="44"/>
      <c r="B7" s="44"/>
      <c r="C7" s="40"/>
      <c r="D7" s="40"/>
      <c r="E7" s="40"/>
      <c r="F7" s="40"/>
      <c r="G7" s="40"/>
      <c r="H7" s="51"/>
      <c r="I7" s="40"/>
      <c r="J7" s="165"/>
    </row>
    <row r="8" spans="1:12" ht="15" x14ac:dyDescent="0.25">
      <c r="A8" s="149" t="s">
        <v>65</v>
      </c>
      <c r="B8" s="149"/>
      <c r="C8" s="150"/>
      <c r="D8" s="150"/>
      <c r="E8" s="150"/>
      <c r="F8" s="150"/>
      <c r="G8" s="150"/>
      <c r="H8" s="150"/>
      <c r="I8" s="150"/>
      <c r="J8" s="165"/>
    </row>
    <row r="10" spans="1:12" s="8" customFormat="1" ht="33" customHeight="1" x14ac:dyDescent="0.25">
      <c r="A10" s="159" t="s">
        <v>52</v>
      </c>
      <c r="B10" s="159"/>
      <c r="C10" s="99" t="s">
        <v>53</v>
      </c>
      <c r="D10" s="99" t="s">
        <v>62</v>
      </c>
      <c r="E10" s="99" t="s">
        <v>40</v>
      </c>
      <c r="F10" s="99" t="s">
        <v>54</v>
      </c>
      <c r="G10" s="154" t="s">
        <v>45</v>
      </c>
      <c r="H10" s="155"/>
      <c r="I10" s="57" t="s">
        <v>89</v>
      </c>
      <c r="J10" s="166" t="s">
        <v>90</v>
      </c>
      <c r="K10" s="75"/>
      <c r="L10" s="75"/>
    </row>
    <row r="11" spans="1:12" s="8" customFormat="1" ht="19.5" customHeight="1" x14ac:dyDescent="0.25">
      <c r="A11" s="119" t="s">
        <v>47</v>
      </c>
      <c r="B11" s="119"/>
      <c r="C11" s="119"/>
      <c r="D11" s="119"/>
      <c r="E11" s="119"/>
      <c r="F11" s="119"/>
      <c r="G11" s="119"/>
      <c r="H11" s="119"/>
      <c r="I11" s="119"/>
      <c r="J11" s="167"/>
      <c r="K11" s="68"/>
    </row>
    <row r="12" spans="1:12" s="11" customFormat="1" ht="44.25" customHeight="1" x14ac:dyDescent="0.25">
      <c r="A12" s="25"/>
      <c r="B12" s="26" t="s">
        <v>24</v>
      </c>
      <c r="C12" s="27"/>
      <c r="D12" s="27" t="s">
        <v>8</v>
      </c>
      <c r="E12" s="28" t="e">
        <f>VLOOKUP(C12,'Data, ei täytetä'!A3:P7,16,FALSE)*VLOOKUP(D12,'Data, ei täytetä'!$O$3:$Q$7,3,FALSE)</f>
        <v>#N/A</v>
      </c>
      <c r="F12" s="156" t="e">
        <f>SUM(E12:E14)</f>
        <v>#N/A</v>
      </c>
      <c r="G12" s="87"/>
      <c r="H12" s="54" t="e">
        <f>VLOOKUP(G12,Data!$B$14:$C$17,2,FALSE)</f>
        <v>#N/A</v>
      </c>
      <c r="I12" s="87"/>
      <c r="J12" s="88" t="s">
        <v>85</v>
      </c>
      <c r="L12" s="69"/>
    </row>
    <row r="13" spans="1:12" s="11" customFormat="1" ht="44.25" customHeight="1" x14ac:dyDescent="0.25">
      <c r="A13" s="30"/>
      <c r="B13" s="31" t="s">
        <v>20</v>
      </c>
      <c r="C13" s="32"/>
      <c r="D13" s="27" t="s">
        <v>41</v>
      </c>
      <c r="E13" s="28" t="e">
        <f>VLOOKUP(C13,'Data, ei täytetä'!$B$3:$P$7,15,FALSE)*VLOOKUP(D13,'Data, ei täytetä'!$O$3:$Q$7,3,FALSE)</f>
        <v>#N/A</v>
      </c>
      <c r="F13" s="157"/>
      <c r="G13" s="87"/>
      <c r="H13" s="54" t="e">
        <f>VLOOKUP(G13,Data!$B$14:$C$17,2,FALSE)</f>
        <v>#N/A</v>
      </c>
      <c r="I13" s="87"/>
      <c r="J13" s="87"/>
      <c r="K13" s="69"/>
    </row>
    <row r="14" spans="1:12" s="69" customFormat="1" ht="44.25" customHeight="1" x14ac:dyDescent="0.25">
      <c r="A14" s="76"/>
      <c r="B14" s="33" t="s">
        <v>78</v>
      </c>
      <c r="C14" s="85"/>
      <c r="D14" s="27" t="s">
        <v>80</v>
      </c>
      <c r="E14" s="28" t="e">
        <f>VLOOKUP(C14,Data!B4:C7,2,FALSE)*VLOOKUP(D14,Data!B10:C13,2,FALSE)</f>
        <v>#N/A</v>
      </c>
      <c r="F14" s="158"/>
      <c r="G14" s="87"/>
      <c r="H14" s="54" t="e">
        <f>VLOOKUP(G14,Data!$B$14:$C$17,2,FALSE)</f>
        <v>#N/A</v>
      </c>
      <c r="I14" s="77"/>
      <c r="J14" s="77"/>
      <c r="K14" s="82"/>
      <c r="L14" s="82"/>
    </row>
    <row r="15" spans="1:12" s="8" customFormat="1" ht="19.5" customHeight="1" x14ac:dyDescent="0.25">
      <c r="A15" s="127" t="s">
        <v>48</v>
      </c>
      <c r="B15" s="127"/>
      <c r="C15" s="127"/>
      <c r="D15" s="127"/>
      <c r="E15" s="127"/>
      <c r="F15" s="127"/>
      <c r="G15" s="127"/>
      <c r="H15" s="127"/>
      <c r="I15" s="127"/>
      <c r="J15" s="168"/>
      <c r="K15" s="68"/>
    </row>
    <row r="16" spans="1:12" s="11" customFormat="1" ht="44.25" customHeight="1" x14ac:dyDescent="0.25">
      <c r="A16" s="153" t="s">
        <v>46</v>
      </c>
      <c r="B16" s="26" t="s">
        <v>1</v>
      </c>
      <c r="C16" s="32"/>
      <c r="D16" s="27" t="s">
        <v>7</v>
      </c>
      <c r="E16" s="28" t="e">
        <f>VLOOKUP(C16,'Data, ei täytetä'!$C$3:$P$7,14,FALSE)*VLOOKUP(D16,'Data, ei täytetä'!$O$3:$Q$7,3,FALSE)</f>
        <v>#N/A</v>
      </c>
      <c r="F16" s="151" t="e">
        <f>SUM(E16:E18)</f>
        <v>#N/A</v>
      </c>
      <c r="G16" s="87"/>
      <c r="H16" s="54" t="e">
        <f>VLOOKUP(G16,Data!$B$14:$C$17,2,FALSE)</f>
        <v>#N/A</v>
      </c>
      <c r="I16" s="87"/>
      <c r="J16" s="88" t="s">
        <v>85</v>
      </c>
      <c r="L16" s="69"/>
    </row>
    <row r="17" spans="1:25" s="11" customFormat="1" ht="44.25" customHeight="1" x14ac:dyDescent="0.25">
      <c r="A17" s="153"/>
      <c r="B17" s="33" t="s">
        <v>4</v>
      </c>
      <c r="C17" s="34"/>
      <c r="D17" s="27" t="s">
        <v>7</v>
      </c>
      <c r="E17" s="35" t="e">
        <f>VLOOKUP(C17,'Data, ei täytetä'!$D$3:$P$7,13,FALSE)*VLOOKUP(D17,'Data, ei täytetä'!$O$3:$Q$7,3,FALSE)</f>
        <v>#N/A</v>
      </c>
      <c r="F17" s="152"/>
      <c r="G17" s="87"/>
      <c r="H17" s="54" t="e">
        <f>VLOOKUP(G17,Data!$B$14:$C$17,2,FALSE)</f>
        <v>#N/A</v>
      </c>
      <c r="I17" s="87"/>
      <c r="J17" s="89" t="s">
        <v>120</v>
      </c>
    </row>
    <row r="18" spans="1:25" s="11" customFormat="1" ht="111.75" customHeight="1" x14ac:dyDescent="0.25">
      <c r="A18" s="96" t="s">
        <v>72</v>
      </c>
      <c r="B18" s="26" t="s">
        <v>9</v>
      </c>
      <c r="C18" s="27"/>
      <c r="D18" s="27" t="s">
        <v>7</v>
      </c>
      <c r="E18" s="28" t="e">
        <f>VLOOKUP(C18,'Data, ei täytetä'!$E$3:$P$7,12,FALSE)*VLOOKUP(D18,'Data, ei täytetä'!$O$3:$Q$7,3,FALSE)</f>
        <v>#N/A</v>
      </c>
      <c r="F18" s="152"/>
      <c r="G18" s="87"/>
      <c r="H18" s="54" t="e">
        <f>VLOOKUP(G18,Data!$B$14:$C$17,2,FALSE)</f>
        <v>#N/A</v>
      </c>
      <c r="I18" s="87"/>
      <c r="J18" s="90" t="s">
        <v>86</v>
      </c>
      <c r="P18" s="12"/>
      <c r="Q18" s="12"/>
      <c r="R18" s="12"/>
      <c r="S18" s="12"/>
      <c r="T18" s="12"/>
      <c r="U18" s="12"/>
      <c r="V18" s="12"/>
      <c r="W18" s="12"/>
    </row>
    <row r="19" spans="1:25" s="8" customFormat="1" ht="19.5" customHeight="1" x14ac:dyDescent="0.25">
      <c r="A19" s="119" t="s">
        <v>49</v>
      </c>
      <c r="B19" s="119"/>
      <c r="C19" s="119"/>
      <c r="D19" s="119"/>
      <c r="E19" s="119"/>
      <c r="F19" s="119"/>
      <c r="G19" s="119"/>
      <c r="H19" s="119"/>
      <c r="I19" s="119"/>
      <c r="J19" s="167"/>
      <c r="L19" s="71"/>
      <c r="M19" s="83"/>
      <c r="N19" s="55"/>
      <c r="P19" s="86"/>
      <c r="Q19" s="86"/>
      <c r="R19" s="86"/>
      <c r="S19" s="86"/>
      <c r="T19" s="86"/>
      <c r="U19" s="86"/>
      <c r="V19" s="86"/>
      <c r="W19" s="86"/>
    </row>
    <row r="20" spans="1:25" s="11" customFormat="1" ht="44.25" customHeight="1" x14ac:dyDescent="0.25">
      <c r="A20" s="153" t="s">
        <v>11</v>
      </c>
      <c r="B20" s="26" t="s">
        <v>51</v>
      </c>
      <c r="C20" s="27"/>
      <c r="D20" s="27" t="s">
        <v>8</v>
      </c>
      <c r="E20" s="28" t="e">
        <f>VLOOKUP(C20,'Data, ei täytetä'!$F$3:$P$7,11,FALSE)*VLOOKUP(D20,'Data, ei täytetä'!$O$3:$Q$7,3,FALSE)</f>
        <v>#N/A</v>
      </c>
      <c r="F20" s="151" t="e">
        <f>SUM(E20:E23)</f>
        <v>#N/A</v>
      </c>
      <c r="G20" s="87"/>
      <c r="H20" s="54" t="e">
        <f>VLOOKUP(G20,Data!$B$14:$C$17,2,FALSE)</f>
        <v>#N/A</v>
      </c>
      <c r="I20" s="87"/>
      <c r="J20" s="88" t="s">
        <v>87</v>
      </c>
      <c r="L20" s="72"/>
      <c r="P20" s="12"/>
      <c r="Q20" s="12"/>
      <c r="R20" s="12"/>
      <c r="S20" s="12"/>
      <c r="T20" s="12"/>
      <c r="U20" s="12"/>
      <c r="V20" s="12"/>
      <c r="W20" s="12"/>
      <c r="Y20" s="12"/>
    </row>
    <row r="21" spans="1:25" s="11" customFormat="1" ht="44.25" customHeight="1" x14ac:dyDescent="0.25">
      <c r="A21" s="153"/>
      <c r="B21" s="26" t="s">
        <v>21</v>
      </c>
      <c r="C21" s="27"/>
      <c r="D21" s="27" t="s">
        <v>8</v>
      </c>
      <c r="E21" s="28" t="e">
        <f>VLOOKUP(C21,'Data, ei täytetä'!G3:P7,10,FALSE)*VLOOKUP(D21,'Data, ei täytetä'!$O$3:$Q$7,3,FALSE)</f>
        <v>#N/A</v>
      </c>
      <c r="F21" s="152"/>
      <c r="G21" s="87"/>
      <c r="H21" s="54" t="e">
        <f>VLOOKUP(G21,Data!$B$14:$C$17,2,FALSE)</f>
        <v>#N/A</v>
      </c>
      <c r="I21" s="87"/>
      <c r="J21" s="87" t="s">
        <v>108</v>
      </c>
      <c r="K21" s="70"/>
      <c r="L21" s="12"/>
      <c r="M21" s="12"/>
      <c r="P21" s="12"/>
      <c r="Q21" s="12"/>
      <c r="R21" s="12"/>
      <c r="S21" s="12"/>
      <c r="T21" s="12"/>
      <c r="U21" s="12"/>
      <c r="V21" s="12"/>
      <c r="W21" s="12"/>
    </row>
    <row r="22" spans="1:25" s="11" customFormat="1" ht="44.25" customHeight="1" x14ac:dyDescent="0.25">
      <c r="A22" s="153"/>
      <c r="B22" s="26" t="s">
        <v>13</v>
      </c>
      <c r="C22" s="27"/>
      <c r="D22" s="27" t="s">
        <v>41</v>
      </c>
      <c r="E22" s="28" t="e">
        <f>VLOOKUP(C22,'Data, ei täytetä'!$H$3:$P$7,9,FALSE)*VLOOKUP(D22,'Data, ei täytetä'!$O$3:$Q$7,3,FALSE)</f>
        <v>#N/A</v>
      </c>
      <c r="F22" s="152"/>
      <c r="G22" s="87"/>
      <c r="H22" s="54" t="e">
        <f>VLOOKUP(G22,Data!$B$14:$C$17,2,FALSE)</f>
        <v>#N/A</v>
      </c>
      <c r="I22" s="87"/>
      <c r="J22" s="87"/>
      <c r="K22" s="70"/>
      <c r="L22" s="12"/>
      <c r="M22" s="12"/>
      <c r="N22" s="12"/>
      <c r="O22" s="3"/>
      <c r="P22" s="12"/>
      <c r="Q22" s="12"/>
      <c r="R22" s="12"/>
      <c r="S22" s="12"/>
      <c r="T22" s="12"/>
      <c r="U22" s="12"/>
      <c r="V22" s="12"/>
      <c r="W22" s="12"/>
    </row>
    <row r="23" spans="1:25" s="11" customFormat="1" ht="44.25" customHeight="1" x14ac:dyDescent="0.25">
      <c r="A23" s="153"/>
      <c r="B23" s="26" t="s">
        <v>15</v>
      </c>
      <c r="C23" s="27"/>
      <c r="D23" s="27" t="s">
        <v>8</v>
      </c>
      <c r="E23" s="28" t="e">
        <f>VLOOKUP(C23,'Data, ei täytetä'!I3:P7,8,FALSE)*VLOOKUP(D23,'Data, ei täytetä'!$O$3:$Q$7,3,FALSE)</f>
        <v>#N/A</v>
      </c>
      <c r="F23" s="152"/>
      <c r="G23" s="87"/>
      <c r="H23" s="54" t="e">
        <f>VLOOKUP(G23,Data!$B$14:$C$17,2,FALSE)</f>
        <v>#N/A</v>
      </c>
      <c r="I23" s="87"/>
      <c r="J23" s="88" t="s">
        <v>88</v>
      </c>
      <c r="L23" s="70"/>
      <c r="M23" s="12"/>
      <c r="N23" s="12"/>
      <c r="O23" s="4"/>
      <c r="P23" s="12"/>
      <c r="Q23" s="12"/>
      <c r="R23" s="12"/>
      <c r="S23" s="12"/>
      <c r="T23" s="12"/>
      <c r="U23" s="12"/>
      <c r="V23" s="12"/>
      <c r="W23" s="12"/>
    </row>
    <row r="24" spans="1:25" s="11" customFormat="1" ht="49.5" customHeight="1" x14ac:dyDescent="0.25">
      <c r="A24" s="153" t="s">
        <v>30</v>
      </c>
      <c r="B24" s="26" t="s">
        <v>67</v>
      </c>
      <c r="C24" s="27"/>
      <c r="D24" s="27" t="s">
        <v>8</v>
      </c>
      <c r="E24" s="28" t="e">
        <f>VLOOKUP(C24,'Data, ei täytetä'!J3:P7,7,FALSE)*VLOOKUP(D24,'Data, ei täytetä'!$O$3:$Q$7,3,FALSE)</f>
        <v>#N/A</v>
      </c>
      <c r="F24" s="151" t="e">
        <f>SUM(E24:E28)</f>
        <v>#N/A</v>
      </c>
      <c r="G24" s="87"/>
      <c r="H24" s="54" t="e">
        <f>VLOOKUP(G24,Data!$B$14:$C$17,2,FALSE)</f>
        <v>#N/A</v>
      </c>
      <c r="I24" s="87"/>
      <c r="J24" s="87"/>
      <c r="K24" s="70"/>
      <c r="L24" s="12"/>
      <c r="M24" s="12"/>
      <c r="N24" s="12"/>
      <c r="O24" s="12"/>
      <c r="P24" s="12"/>
      <c r="Q24" s="12"/>
    </row>
    <row r="25" spans="1:25" s="11" customFormat="1" ht="54.75" customHeight="1" x14ac:dyDescent="0.25">
      <c r="A25" s="153"/>
      <c r="B25" s="26" t="s">
        <v>32</v>
      </c>
      <c r="C25" s="27"/>
      <c r="D25" s="27" t="s">
        <v>8</v>
      </c>
      <c r="E25" s="28" t="e">
        <f>VLOOKUP(C25,'Data, ei täytetä'!K3:P7,6,FALSE)*VLOOKUP(D25,'Data, ei täytetä'!$O$3:$Q$7,3,FALSE)</f>
        <v>#N/A</v>
      </c>
      <c r="F25" s="152"/>
      <c r="G25" s="87"/>
      <c r="H25" s="54" t="e">
        <f>VLOOKUP(G25,Data!$B$14:$C$17,2,FALSE)</f>
        <v>#N/A</v>
      </c>
      <c r="I25" s="37"/>
      <c r="J25" s="37"/>
      <c r="K25" s="70"/>
      <c r="L25" s="12"/>
      <c r="M25" s="12"/>
      <c r="N25" s="12"/>
      <c r="O25" s="12"/>
      <c r="P25" s="12"/>
      <c r="Q25" s="12"/>
    </row>
    <row r="26" spans="1:25" s="11" customFormat="1" ht="44.25" customHeight="1" x14ac:dyDescent="0.25">
      <c r="A26" s="153"/>
      <c r="B26" s="26" t="s">
        <v>26</v>
      </c>
      <c r="C26" s="34"/>
      <c r="D26" s="27" t="s">
        <v>8</v>
      </c>
      <c r="E26" s="28" t="e">
        <f>VLOOKUP(C26,'Data, ei täytetä'!$L$3:$P$7,5,FALSE)*VLOOKUP(D26,'Data, ei täytetä'!$O$3:$Q$7,3,FALSE)</f>
        <v>#N/A</v>
      </c>
      <c r="F26" s="152"/>
      <c r="G26" s="87"/>
      <c r="H26" s="54" t="e">
        <f>VLOOKUP(G26,Data!$B$14:$C$17,2,FALSE)</f>
        <v>#N/A</v>
      </c>
      <c r="I26" s="87"/>
      <c r="J26" s="87"/>
      <c r="K26" s="70"/>
      <c r="L26" s="12"/>
      <c r="M26" s="12"/>
      <c r="N26" s="12"/>
      <c r="O26" s="12"/>
      <c r="P26" s="12"/>
      <c r="Q26" s="12"/>
    </row>
    <row r="27" spans="1:25" s="11" customFormat="1" ht="44.25" customHeight="1" x14ac:dyDescent="0.25">
      <c r="A27" s="153"/>
      <c r="B27" s="26" t="s">
        <v>55</v>
      </c>
      <c r="C27" s="34"/>
      <c r="D27" s="27" t="s">
        <v>7</v>
      </c>
      <c r="E27" s="28" t="e">
        <f>VLOOKUP(C27,'Data, ei täytetä'!M3:P7,4,FALSE)*VLOOKUP(D27,'Data, ei täytetä'!$O$3:$Q$7,3,FALSE)</f>
        <v>#N/A</v>
      </c>
      <c r="F27" s="152"/>
      <c r="G27" s="87"/>
      <c r="H27" s="54" t="e">
        <f>VLOOKUP(G27,Data!$B$14:$C$17,2,FALSE)</f>
        <v>#N/A</v>
      </c>
      <c r="I27" s="87"/>
      <c r="J27" s="87"/>
      <c r="K27" s="70"/>
      <c r="L27" s="12"/>
      <c r="M27" s="12"/>
      <c r="N27" s="12"/>
      <c r="O27" s="12"/>
      <c r="P27" s="12"/>
      <c r="Q27" s="12"/>
    </row>
    <row r="28" spans="1:25" s="11" customFormat="1" ht="45.75" customHeight="1" x14ac:dyDescent="0.25">
      <c r="A28" s="153"/>
      <c r="B28" s="26" t="s">
        <v>16</v>
      </c>
      <c r="C28" s="27"/>
      <c r="D28" s="27" t="s">
        <v>8</v>
      </c>
      <c r="E28" s="28" t="e">
        <f>VLOOKUP(C28,'Data, ei täytetä'!N3:P7,3,FALSE)*VLOOKUP(D28,'Data, ei täytetä'!$O$3:$Q$7,3,FALSE)</f>
        <v>#N/A</v>
      </c>
      <c r="F28" s="152"/>
      <c r="G28" s="87"/>
      <c r="H28" s="54" t="e">
        <f>VLOOKUP(G28,Data!$B$14:$C$17,2,FALSE)</f>
        <v>#N/A</v>
      </c>
      <c r="I28" s="87"/>
      <c r="J28" s="87"/>
      <c r="K28" s="70"/>
      <c r="L28" s="12"/>
      <c r="M28" s="12"/>
      <c r="N28" s="12"/>
      <c r="O28" s="12"/>
      <c r="P28" s="13"/>
      <c r="Q28" s="12"/>
    </row>
    <row r="29" spans="1:25" s="8" customFormat="1" ht="20.25" customHeight="1" x14ac:dyDescent="0.25">
      <c r="A29" s="119" t="s">
        <v>50</v>
      </c>
      <c r="B29" s="119"/>
      <c r="C29" s="119"/>
      <c r="D29" s="119"/>
      <c r="E29" s="119"/>
      <c r="F29" s="119"/>
      <c r="G29" s="119"/>
      <c r="H29" s="119"/>
      <c r="I29" s="119"/>
      <c r="J29" s="167"/>
      <c r="K29" s="71"/>
      <c r="L29" s="86"/>
      <c r="M29" s="86"/>
      <c r="N29" s="86"/>
      <c r="O29" s="86"/>
      <c r="P29" s="86"/>
      <c r="Q29" s="86"/>
      <c r="R29" s="86"/>
      <c r="S29" s="86"/>
      <c r="T29" s="86"/>
      <c r="U29" s="86"/>
      <c r="V29" s="86"/>
      <c r="W29" s="86"/>
    </row>
    <row r="30" spans="1:25" s="86" customFormat="1" ht="20.25" customHeight="1" x14ac:dyDescent="0.25">
      <c r="A30" s="140" t="s">
        <v>47</v>
      </c>
      <c r="B30" s="141"/>
      <c r="C30" s="141"/>
      <c r="D30" s="142"/>
      <c r="E30" s="42" t="e" cm="1">
        <f t="array" ref="E30">_xlfn.IFS(F12&lt;=19,"Pieni",F12&lt;36,"Keskisuuri",F12&gt;=36,"Suuri")</f>
        <v>#N/A</v>
      </c>
      <c r="F30" s="98" t="e">
        <f>F12</f>
        <v>#N/A</v>
      </c>
      <c r="G30" s="83" t="e" cm="1">
        <f t="array" ref="G30">_xlfn.IFS(E30="Pieni",Data!B23,E30="Keskisuuri",Data!B21,E30="Suuri",Data!B19)</f>
        <v>#N/A</v>
      </c>
      <c r="H30" s="52"/>
      <c r="J30" s="12"/>
      <c r="K30" s="73"/>
    </row>
    <row r="31" spans="1:25" s="86" customFormat="1" ht="20.25" customHeight="1" x14ac:dyDescent="0.25">
      <c r="A31" s="143" t="s">
        <v>48</v>
      </c>
      <c r="B31" s="144"/>
      <c r="C31" s="144"/>
      <c r="D31" s="145"/>
      <c r="E31" s="41" t="e" cm="1">
        <f t="array" ref="E31">_xlfn.IFS(F16&lt;=19,"Pieni",F16&lt;36,"Keskisuuri",F16&gt;=36,"Suuri")</f>
        <v>#N/A</v>
      </c>
      <c r="F31" s="28" t="e">
        <f>F16</f>
        <v>#N/A</v>
      </c>
      <c r="G31" s="86" t="e" cm="1">
        <f t="array" ref="G31">_xlfn.IFS(E31="Pieni",Data!B23,E31="Keskisuuri",Data!B21,E31="Suuri",Data!B19)</f>
        <v>#N/A</v>
      </c>
      <c r="H31" s="53"/>
      <c r="I31" s="2"/>
      <c r="J31" s="3"/>
      <c r="K31" s="73"/>
    </row>
    <row r="32" spans="1:25" s="86" customFormat="1" ht="23.25" customHeight="1" thickBot="1" x14ac:dyDescent="0.3">
      <c r="A32" s="146" t="s">
        <v>49</v>
      </c>
      <c r="B32" s="147"/>
      <c r="C32" s="147"/>
      <c r="D32" s="148"/>
      <c r="E32" s="45" t="e" cm="1">
        <f t="array" ref="E32">_xlfn.IFS(F20&lt;=17,"Pieni",F20&lt;32,"Keskisuuri",F20&gt;=32,"Suuri")</f>
        <v>#N/A</v>
      </c>
      <c r="F32" s="97" t="e">
        <f>SUM(F20:F28)</f>
        <v>#N/A</v>
      </c>
      <c r="G32" s="86" t="e" cm="1">
        <f t="array" ref="G32">_xlfn.IFS(E32="Pieni",Data!B23,E32="Keskisuuri",Data!B21,E32="Suuri",Data!B19)</f>
        <v>#N/A</v>
      </c>
      <c r="H32" s="52"/>
      <c r="J32" s="12"/>
      <c r="K32" s="73"/>
    </row>
    <row r="33" spans="1:17" ht="40.5" customHeight="1" thickBot="1" x14ac:dyDescent="0.3">
      <c r="A33" s="136" t="s">
        <v>77</v>
      </c>
      <c r="B33" s="137"/>
      <c r="C33" s="137"/>
      <c r="D33" s="138"/>
      <c r="E33" s="92" t="e" cm="1">
        <f t="array" ref="E33">_xlfn.IFS(F33&lt;=69,"Pieni",F33&lt;136,"Keskisuuri",F33&gt;=136,"Suuri")</f>
        <v>#N/A</v>
      </c>
      <c r="F33" s="47" t="e">
        <f>SUM(F30:F32)</f>
        <v>#N/A</v>
      </c>
      <c r="K33" s="74"/>
      <c r="L33" s="6"/>
      <c r="M33" s="6"/>
      <c r="N33" s="6"/>
      <c r="O33" s="6"/>
      <c r="P33" s="6"/>
      <c r="Q33" s="6"/>
    </row>
    <row r="34" spans="1:17" x14ac:dyDescent="0.25">
      <c r="K34" s="74"/>
      <c r="L34" s="6"/>
      <c r="M34" s="6"/>
      <c r="N34" s="6"/>
      <c r="O34" s="6"/>
      <c r="P34" s="6"/>
      <c r="Q34" s="6"/>
    </row>
    <row r="35" spans="1:17" ht="15" customHeight="1" x14ac:dyDescent="0.25">
      <c r="A35" s="79"/>
      <c r="B35" s="80"/>
      <c r="C35" s="80"/>
      <c r="D35" s="80"/>
      <c r="E35" s="80"/>
      <c r="F35" s="80"/>
      <c r="G35" s="80"/>
      <c r="H35" s="80"/>
      <c r="I35" s="80"/>
      <c r="J35" s="169"/>
    </row>
  </sheetData>
  <mergeCells count="24">
    <mergeCell ref="A30:D30"/>
    <mergeCell ref="A31:D31"/>
    <mergeCell ref="A32:D32"/>
    <mergeCell ref="A33:D33"/>
    <mergeCell ref="A19:I19"/>
    <mergeCell ref="A20:A23"/>
    <mergeCell ref="F20:F23"/>
    <mergeCell ref="A24:A28"/>
    <mergeCell ref="F24:F28"/>
    <mergeCell ref="A29:I29"/>
    <mergeCell ref="A16:A17"/>
    <mergeCell ref="F16:F18"/>
    <mergeCell ref="A2:I2"/>
    <mergeCell ref="A4:B4"/>
    <mergeCell ref="C4:I4"/>
    <mergeCell ref="A6:B6"/>
    <mergeCell ref="C6:I6"/>
    <mergeCell ref="A8:B8"/>
    <mergeCell ref="C8:I8"/>
    <mergeCell ref="A10:B10"/>
    <mergeCell ref="G10:H10"/>
    <mergeCell ref="A11:I11"/>
    <mergeCell ref="F12:F14"/>
    <mergeCell ref="A15:I15"/>
  </mergeCells>
  <conditionalFormatting sqref="F33">
    <cfRule type="cellIs" dxfId="79" priority="6" operator="equal">
      <formula>0</formula>
    </cfRule>
    <cfRule type="cellIs" dxfId="78" priority="20" operator="greaterThan">
      <formula>136</formula>
    </cfRule>
    <cfRule type="cellIs" dxfId="77" priority="21" operator="lessThan">
      <formula>69</formula>
    </cfRule>
    <cfRule type="cellIs" dxfId="76" priority="40" operator="between">
      <formula>69</formula>
      <formula>136</formula>
    </cfRule>
  </conditionalFormatting>
  <conditionalFormatting sqref="F16:F18">
    <cfRule type="cellIs" dxfId="75" priority="12" operator="equal">
      <formula>0</formula>
    </cfRule>
    <cfRule type="cellIs" dxfId="74" priority="32" operator="greaterThan">
      <formula>36</formula>
    </cfRule>
    <cfRule type="cellIs" dxfId="73" priority="33" operator="between">
      <formula>19</formula>
      <formula>36</formula>
    </cfRule>
    <cfRule type="cellIs" dxfId="72" priority="38" operator="lessThan">
      <formula>19</formula>
    </cfRule>
  </conditionalFormatting>
  <conditionalFormatting sqref="F20:F23">
    <cfRule type="cellIs" dxfId="71" priority="11" operator="equal">
      <formula>0</formula>
    </cfRule>
    <cfRule type="cellIs" dxfId="70" priority="30" operator="greaterThan">
      <formula>32</formula>
    </cfRule>
    <cfRule type="cellIs" dxfId="69" priority="31" operator="between">
      <formula>17</formula>
      <formula>32</formula>
    </cfRule>
    <cfRule type="cellIs" dxfId="68" priority="37" operator="lessThan">
      <formula>17</formula>
    </cfRule>
  </conditionalFormatting>
  <conditionalFormatting sqref="F24:F28">
    <cfRule type="cellIs" dxfId="67" priority="10" operator="equal">
      <formula>0</formula>
    </cfRule>
    <cfRule type="cellIs" dxfId="66" priority="28" operator="greaterThan">
      <formula>45</formula>
    </cfRule>
    <cfRule type="cellIs" dxfId="65" priority="29" operator="between">
      <formula>23</formula>
      <formula>45</formula>
    </cfRule>
    <cfRule type="cellIs" dxfId="64" priority="36" operator="lessThan">
      <formula>23</formula>
    </cfRule>
  </conditionalFormatting>
  <conditionalFormatting sqref="F30">
    <cfRule type="cellIs" dxfId="63" priority="9" operator="equal">
      <formula>0</formula>
    </cfRule>
    <cfRule type="cellIs" dxfId="62" priority="25" operator="greaterThan">
      <formula>22</formula>
    </cfRule>
    <cfRule type="cellIs" dxfId="61" priority="26" operator="between">
      <formula>15</formula>
      <formula>22</formula>
    </cfRule>
    <cfRule type="cellIs" dxfId="60" priority="27" operator="lessThan">
      <formula>15</formula>
    </cfRule>
  </conditionalFormatting>
  <conditionalFormatting sqref="F32">
    <cfRule type="cellIs" dxfId="59" priority="8" operator="equal">
      <formula>0</formula>
    </cfRule>
    <cfRule type="cellIs" dxfId="58" priority="22" operator="greaterThan">
      <formula>76</formula>
    </cfRule>
    <cfRule type="cellIs" dxfId="57" priority="23" operator="between">
      <formula>39</formula>
      <formula>76</formula>
    </cfRule>
    <cfRule type="cellIs" dxfId="56" priority="24" operator="lessThan">
      <formula>39</formula>
    </cfRule>
  </conditionalFormatting>
  <conditionalFormatting sqref="H12:H14 H16:H18">
    <cfRule type="cellIs" dxfId="55" priority="17" operator="equal">
      <formula>2</formula>
    </cfRule>
    <cfRule type="cellIs" dxfId="54" priority="18" operator="equal">
      <formula>1</formula>
    </cfRule>
    <cfRule type="cellIs" dxfId="53" priority="19" operator="equal">
      <formula>0</formula>
    </cfRule>
  </conditionalFormatting>
  <conditionalFormatting sqref="H21:H28">
    <cfRule type="cellIs" dxfId="52" priority="13" operator="equal">
      <formula>3</formula>
    </cfRule>
    <cfRule type="cellIs" dxfId="51" priority="14" operator="equal">
      <formula>2</formula>
    </cfRule>
  </conditionalFormatting>
  <conditionalFormatting sqref="H20:H28">
    <cfRule type="cellIs" dxfId="50" priority="15" operator="equal">
      <formula>1</formula>
    </cfRule>
    <cfRule type="cellIs" dxfId="49" priority="16" operator="equal">
      <formula>0</formula>
    </cfRule>
  </conditionalFormatting>
  <conditionalFormatting sqref="F12">
    <cfRule type="cellIs" dxfId="48" priority="34" operator="greaterThan">
      <formula>22</formula>
    </cfRule>
    <cfRule type="cellIs" dxfId="47" priority="35" operator="between">
      <formula>15</formula>
      <formula>22</formula>
    </cfRule>
    <cfRule type="cellIs" dxfId="46" priority="39" operator="lessThan">
      <formula>15</formula>
    </cfRule>
  </conditionalFormatting>
  <conditionalFormatting sqref="F12">
    <cfRule type="cellIs" dxfId="45" priority="7" operator="equal">
      <formula>0</formula>
    </cfRule>
  </conditionalFormatting>
  <conditionalFormatting sqref="F31">
    <cfRule type="cellIs" dxfId="44" priority="2" operator="equal">
      <formula>0</formula>
    </cfRule>
    <cfRule type="cellIs" dxfId="43" priority="3" operator="greaterThan">
      <formula>36</formula>
    </cfRule>
    <cfRule type="cellIs" dxfId="42" priority="4" operator="between">
      <formula>19</formula>
      <formula>36</formula>
    </cfRule>
    <cfRule type="cellIs" dxfId="41" priority="5" operator="lessThan">
      <formula>19</formula>
    </cfRule>
  </conditionalFormatting>
  <conditionalFormatting sqref="H20:H28">
    <cfRule type="cellIs" dxfId="40" priority="1" operator="equal">
      <formula>2</formula>
    </cfRule>
  </conditionalFormatting>
  <pageMargins left="0.7" right="0.7" top="0.75" bottom="0.75" header="0.3" footer="0.3"/>
  <pageSetup paperSize="9" scale="49" fitToWidth="0" orientation="landscape" horizontalDpi="300" verticalDpi="0" r:id="rId1"/>
  <headerFooter>
    <oddFooter>&amp;C_x000D_&amp;1#&amp;"Verdana"&amp;7&amp;K000000 Confidential</oddFooter>
  </headerFooter>
  <extLst>
    <ext xmlns:x14="http://schemas.microsoft.com/office/spreadsheetml/2009/9/main" uri="{CCE6A557-97BC-4b89-ADB6-D9C93CAAB3DF}">
      <x14:dataValidations xmlns:xm="http://schemas.microsoft.com/office/excel/2006/main" count="18">
        <x14:dataValidation type="list" allowBlank="1" showInputMessage="1" showErrorMessage="1" xr:uid="{A0251B98-03AF-4655-BF31-9C510E672321}">
          <x14:formula1>
            <xm:f>Data!$B$14:$B$17</xm:f>
          </x14:formula1>
          <xm:sqref>G12:G14 G16:G18 G20:G28</xm:sqref>
        </x14:dataValidation>
        <x14:dataValidation type="list" allowBlank="1" showInputMessage="1" showErrorMessage="1" xr:uid="{A517DB0E-154B-43EF-857B-1B4161CE2004}">
          <x14:formula1>
            <xm:f>Data!$B$9:$B$13</xm:f>
          </x14:formula1>
          <xm:sqref>D14</xm:sqref>
        </x14:dataValidation>
        <x14:dataValidation type="list" allowBlank="1" showInputMessage="1" showErrorMessage="1" xr:uid="{8719D4DB-17CE-4344-8077-FC4FE7F151E6}">
          <x14:formula1>
            <xm:f>Data!$B$3:$B$7</xm:f>
          </x14:formula1>
          <xm:sqref>C14</xm:sqref>
        </x14:dataValidation>
        <x14:dataValidation type="list" allowBlank="1" showInputMessage="1" showErrorMessage="1" xr:uid="{A2A35122-982D-4FC6-B13D-3BC623EB76C3}">
          <x14:formula1>
            <xm:f>'Data, ei täytetä'!$J$3:$J$7</xm:f>
          </x14:formula1>
          <xm:sqref>C24</xm:sqref>
        </x14:dataValidation>
        <x14:dataValidation type="list" allowBlank="1" showInputMessage="1" showErrorMessage="1" xr:uid="{6B37006D-13C8-4347-B8A2-3F3AAF215C94}">
          <x14:formula1>
            <xm:f>'Data, ei täytetä'!$O$3:$O$7</xm:f>
          </x14:formula1>
          <xm:sqref>D20:D28 D16:D18 D12:D13</xm:sqref>
        </x14:dataValidation>
        <x14:dataValidation type="list" allowBlank="1" showInputMessage="1" showErrorMessage="1" xr:uid="{23FC75C2-9E8F-4E54-9189-39E418F60D50}">
          <x14:formula1>
            <xm:f>'Data, ei täytetä'!$N$3:$N$7</xm:f>
          </x14:formula1>
          <xm:sqref>C28</xm:sqref>
        </x14:dataValidation>
        <x14:dataValidation type="list" allowBlank="1" showInputMessage="1" showErrorMessage="1" xr:uid="{C7275854-B56E-4F36-9C1C-0CB7337687E6}">
          <x14:formula1>
            <xm:f>'Data, ei täytetä'!$M$3:$M$7</xm:f>
          </x14:formula1>
          <xm:sqref>C27</xm:sqref>
        </x14:dataValidation>
        <x14:dataValidation type="list" allowBlank="1" showInputMessage="1" showErrorMessage="1" xr:uid="{DB847E6B-AA7E-4008-9706-315E2291E4A4}">
          <x14:formula1>
            <xm:f>'Data, ei täytetä'!$L$3:$L$7</xm:f>
          </x14:formula1>
          <xm:sqref>C26</xm:sqref>
        </x14:dataValidation>
        <x14:dataValidation type="list" allowBlank="1" showInputMessage="1" showErrorMessage="1" xr:uid="{0D710FBE-BE42-4E5D-9741-DA6E3ECA86C1}">
          <x14:formula1>
            <xm:f>'Data, ei täytetä'!$K$3:$K$7</xm:f>
          </x14:formula1>
          <xm:sqref>C25</xm:sqref>
        </x14:dataValidation>
        <x14:dataValidation type="list" allowBlank="1" showInputMessage="1" showErrorMessage="1" xr:uid="{0991F0E3-8257-4A47-8774-E5DCB20E2861}">
          <x14:formula1>
            <xm:f>'Data, ei täytetä'!$I$3:$I$7</xm:f>
          </x14:formula1>
          <xm:sqref>C23</xm:sqref>
        </x14:dataValidation>
        <x14:dataValidation type="list" allowBlank="1" showInputMessage="1" showErrorMessage="1" xr:uid="{6ADA5265-65C2-456E-A2B6-E855C77C574C}">
          <x14:formula1>
            <xm:f>'Data, ei täytetä'!$H$3:$H$7</xm:f>
          </x14:formula1>
          <xm:sqref>C22</xm:sqref>
        </x14:dataValidation>
        <x14:dataValidation type="list" allowBlank="1" showInputMessage="1" showErrorMessage="1" xr:uid="{E9E8C982-A3E8-42DC-B138-B9E4F07E69D0}">
          <x14:formula1>
            <xm:f>'Data, ei täytetä'!$G$3:$G$7</xm:f>
          </x14:formula1>
          <xm:sqref>C21</xm:sqref>
        </x14:dataValidation>
        <x14:dataValidation type="list" allowBlank="1" showInputMessage="1" showErrorMessage="1" xr:uid="{25F9A414-E120-4AED-A405-8232A2F95BA3}">
          <x14:formula1>
            <xm:f>'Data, ei täytetä'!$F$3:$F$7</xm:f>
          </x14:formula1>
          <xm:sqref>C20</xm:sqref>
        </x14:dataValidation>
        <x14:dataValidation type="list" allowBlank="1" showInputMessage="1" showErrorMessage="1" xr:uid="{DCCB17CA-B8F0-4032-959E-B031B20405B7}">
          <x14:formula1>
            <xm:f>'Data, ei täytetä'!$E$3:$E$7</xm:f>
          </x14:formula1>
          <xm:sqref>C18</xm:sqref>
        </x14:dataValidation>
        <x14:dataValidation type="list" allowBlank="1" showInputMessage="1" showErrorMessage="1" xr:uid="{B4EB7D45-0679-43D7-AD61-893B9F8512CA}">
          <x14:formula1>
            <xm:f>'Data, ei täytetä'!$D$3:$D$7</xm:f>
          </x14:formula1>
          <xm:sqref>C17</xm:sqref>
        </x14:dataValidation>
        <x14:dataValidation type="list" allowBlank="1" showInputMessage="1" showErrorMessage="1" xr:uid="{B37749B2-F808-4995-8959-5E6BFCC37D00}">
          <x14:formula1>
            <xm:f>'Data, ei täytetä'!$C$3:$C$7</xm:f>
          </x14:formula1>
          <xm:sqref>C16</xm:sqref>
        </x14:dataValidation>
        <x14:dataValidation type="list" allowBlank="1" showInputMessage="1" showErrorMessage="1" xr:uid="{BB03CFC5-3113-451F-9591-383C7D0E5C94}">
          <x14:formula1>
            <xm:f>'Data, ei täytetä'!$B$3:$B$7</xm:f>
          </x14:formula1>
          <xm:sqref>C13</xm:sqref>
        </x14:dataValidation>
        <x14:dataValidation type="list" allowBlank="1" showInputMessage="1" showErrorMessage="1" xr:uid="{4EE77938-DAD9-4704-B0F7-F8692E8A670B}">
          <x14:formula1>
            <xm:f>'Data, ei täytetä'!$A$3:$A$7</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EA89-943E-49B6-823D-9038771A9EF1}">
  <sheetPr>
    <tabColor theme="4"/>
    <pageSetUpPr fitToPage="1"/>
  </sheetPr>
  <dimension ref="A1:Y35"/>
  <sheetViews>
    <sheetView topLeftCell="C17" zoomScale="85" zoomScaleNormal="85" workbookViewId="0">
      <selection activeCell="J16" sqref="J16"/>
    </sheetView>
  </sheetViews>
  <sheetFormatPr defaultColWidth="18.5703125" defaultRowHeight="14.25" x14ac:dyDescent="0.25"/>
  <cols>
    <col min="1" max="1" width="9.85546875" style="10" customWidth="1"/>
    <col min="2" max="2" width="47.28515625" style="10" customWidth="1"/>
    <col min="3" max="3" width="35.28515625" style="10" customWidth="1"/>
    <col min="4" max="4" width="13" style="10" hidden="1" customWidth="1"/>
    <col min="5" max="5" width="21.7109375" style="7" hidden="1" customWidth="1"/>
    <col min="6" max="6" width="13.28515625" style="5" customWidth="1"/>
    <col min="7" max="7" width="28.140625" style="14" customWidth="1"/>
    <col min="8" max="8" width="8.140625" style="50" customWidth="1"/>
    <col min="9" max="9" width="59.28515625" style="14" customWidth="1"/>
    <col min="10" max="10" width="129.5703125" style="163" customWidth="1"/>
    <col min="11" max="11" width="18.5703125" style="64"/>
    <col min="12" max="16384" width="18.5703125" style="10"/>
  </cols>
  <sheetData>
    <row r="1" spans="1:12" ht="22.5" customHeight="1" x14ac:dyDescent="0.25"/>
    <row r="2" spans="1:12" ht="26.25" customHeight="1" x14ac:dyDescent="0.3">
      <c r="A2" s="139" t="s">
        <v>75</v>
      </c>
      <c r="B2" s="139"/>
      <c r="C2" s="139"/>
      <c r="D2" s="139"/>
      <c r="E2" s="139"/>
      <c r="F2" s="139"/>
      <c r="G2" s="139"/>
      <c r="H2" s="139"/>
      <c r="I2" s="139"/>
      <c r="J2" s="164"/>
    </row>
    <row r="3" spans="1:12" ht="18" customHeight="1" x14ac:dyDescent="0.25">
      <c r="G3" s="81"/>
    </row>
    <row r="4" spans="1:12" ht="18" customHeight="1" x14ac:dyDescent="0.25">
      <c r="A4" s="149" t="s">
        <v>43</v>
      </c>
      <c r="B4" s="149"/>
      <c r="C4" s="150"/>
      <c r="D4" s="150"/>
      <c r="E4" s="150"/>
      <c r="F4" s="150"/>
      <c r="G4" s="150"/>
      <c r="H4" s="150"/>
      <c r="I4" s="150"/>
      <c r="J4" s="165"/>
    </row>
    <row r="5" spans="1:12" ht="5.25" customHeight="1" x14ac:dyDescent="0.25">
      <c r="A5" s="44"/>
      <c r="B5" s="44"/>
      <c r="C5" s="40"/>
      <c r="D5" s="40"/>
      <c r="E5" s="40"/>
      <c r="F5" s="40"/>
      <c r="G5" s="40"/>
      <c r="H5" s="51"/>
      <c r="I5" s="40"/>
      <c r="J5" s="165"/>
    </row>
    <row r="6" spans="1:12" ht="15" x14ac:dyDescent="0.25">
      <c r="A6" s="149" t="s">
        <v>44</v>
      </c>
      <c r="B6" s="149"/>
      <c r="C6" s="150"/>
      <c r="D6" s="150"/>
      <c r="E6" s="150"/>
      <c r="F6" s="150"/>
      <c r="G6" s="150"/>
      <c r="H6" s="150"/>
      <c r="I6" s="150"/>
      <c r="J6" s="165"/>
    </row>
    <row r="7" spans="1:12" ht="4.5" customHeight="1" x14ac:dyDescent="0.25">
      <c r="A7" s="44"/>
      <c r="B7" s="44"/>
      <c r="C7" s="40"/>
      <c r="D7" s="40"/>
      <c r="E7" s="40"/>
      <c r="F7" s="40"/>
      <c r="G7" s="40"/>
      <c r="H7" s="51"/>
      <c r="I7" s="40"/>
      <c r="J7" s="165"/>
    </row>
    <row r="8" spans="1:12" ht="15" x14ac:dyDescent="0.25">
      <c r="A8" s="149" t="s">
        <v>65</v>
      </c>
      <c r="B8" s="149"/>
      <c r="C8" s="150"/>
      <c r="D8" s="150"/>
      <c r="E8" s="150"/>
      <c r="F8" s="150"/>
      <c r="G8" s="150"/>
      <c r="H8" s="150"/>
      <c r="I8" s="150"/>
      <c r="J8" s="165"/>
    </row>
    <row r="10" spans="1:12" s="8" customFormat="1" ht="33" customHeight="1" x14ac:dyDescent="0.25">
      <c r="A10" s="159" t="s">
        <v>52</v>
      </c>
      <c r="B10" s="159"/>
      <c r="C10" s="99" t="s">
        <v>53</v>
      </c>
      <c r="D10" s="99" t="s">
        <v>62</v>
      </c>
      <c r="E10" s="99" t="s">
        <v>40</v>
      </c>
      <c r="F10" s="99" t="s">
        <v>54</v>
      </c>
      <c r="G10" s="154" t="s">
        <v>45</v>
      </c>
      <c r="H10" s="155"/>
      <c r="I10" s="57" t="s">
        <v>89</v>
      </c>
      <c r="J10" s="166" t="s">
        <v>90</v>
      </c>
      <c r="K10" s="75"/>
      <c r="L10" s="75"/>
    </row>
    <row r="11" spans="1:12" s="8" customFormat="1" ht="19.5" customHeight="1" x14ac:dyDescent="0.25">
      <c r="A11" s="119" t="s">
        <v>47</v>
      </c>
      <c r="B11" s="119"/>
      <c r="C11" s="119"/>
      <c r="D11" s="119"/>
      <c r="E11" s="119"/>
      <c r="F11" s="119"/>
      <c r="G11" s="119"/>
      <c r="H11" s="119"/>
      <c r="I11" s="119"/>
      <c r="J11" s="167"/>
      <c r="K11" s="68"/>
    </row>
    <row r="12" spans="1:12" s="11" customFormat="1" ht="44.25" customHeight="1" x14ac:dyDescent="0.25">
      <c r="A12" s="25"/>
      <c r="B12" s="26" t="s">
        <v>24</v>
      </c>
      <c r="C12" s="27"/>
      <c r="D12" s="27" t="s">
        <v>8</v>
      </c>
      <c r="E12" s="28" t="e">
        <f>VLOOKUP(C12,'Data, ei täytetä'!A3:P7,16,FALSE)*VLOOKUP(D12,'Data, ei täytetä'!$O$3:$Q$7,3,FALSE)</f>
        <v>#N/A</v>
      </c>
      <c r="F12" s="156" t="e">
        <f>SUM(E12:E14)</f>
        <v>#N/A</v>
      </c>
      <c r="G12" s="87"/>
      <c r="H12" s="54" t="e">
        <f>VLOOKUP(G12,Data!$B$14:$C$17,2,FALSE)</f>
        <v>#N/A</v>
      </c>
      <c r="I12" s="87"/>
      <c r="J12" s="88" t="s">
        <v>85</v>
      </c>
      <c r="L12" s="69"/>
    </row>
    <row r="13" spans="1:12" s="11" customFormat="1" ht="44.25" customHeight="1" x14ac:dyDescent="0.25">
      <c r="A13" s="30"/>
      <c r="B13" s="31" t="s">
        <v>20</v>
      </c>
      <c r="C13" s="32"/>
      <c r="D13" s="27" t="s">
        <v>41</v>
      </c>
      <c r="E13" s="28" t="e">
        <f>VLOOKUP(C13,'Data, ei täytetä'!$B$3:$P$7,15,FALSE)*VLOOKUP(D13,'Data, ei täytetä'!$O$3:$Q$7,3,FALSE)</f>
        <v>#N/A</v>
      </c>
      <c r="F13" s="157"/>
      <c r="G13" s="87"/>
      <c r="H13" s="54" t="e">
        <f>VLOOKUP(G13,Data!$B$14:$C$17,2,FALSE)</f>
        <v>#N/A</v>
      </c>
      <c r="I13" s="87"/>
      <c r="J13" s="87"/>
      <c r="K13" s="69"/>
    </row>
    <row r="14" spans="1:12" s="69" customFormat="1" ht="44.25" customHeight="1" x14ac:dyDescent="0.25">
      <c r="A14" s="76"/>
      <c r="B14" s="33" t="s">
        <v>78</v>
      </c>
      <c r="C14" s="85"/>
      <c r="D14" s="27" t="s">
        <v>80</v>
      </c>
      <c r="E14" s="28" t="e">
        <f>VLOOKUP(C14,Data!B4:C7,2,FALSE)*VLOOKUP(D14,Data!B10:C13,2,FALSE)</f>
        <v>#N/A</v>
      </c>
      <c r="F14" s="158"/>
      <c r="G14" s="87"/>
      <c r="H14" s="54" t="e">
        <f>VLOOKUP(G14,Data!$B$14:$C$17,2,FALSE)</f>
        <v>#N/A</v>
      </c>
      <c r="I14" s="77"/>
      <c r="J14" s="77"/>
      <c r="K14" s="82"/>
      <c r="L14" s="82"/>
    </row>
    <row r="15" spans="1:12" s="8" customFormat="1" ht="19.5" customHeight="1" x14ac:dyDescent="0.25">
      <c r="A15" s="127" t="s">
        <v>48</v>
      </c>
      <c r="B15" s="127"/>
      <c r="C15" s="127"/>
      <c r="D15" s="127"/>
      <c r="E15" s="127"/>
      <c r="F15" s="127"/>
      <c r="G15" s="127"/>
      <c r="H15" s="127"/>
      <c r="I15" s="127"/>
      <c r="J15" s="168"/>
      <c r="K15" s="68"/>
    </row>
    <row r="16" spans="1:12" s="11" customFormat="1" ht="44.25" customHeight="1" x14ac:dyDescent="0.25">
      <c r="A16" s="153" t="s">
        <v>46</v>
      </c>
      <c r="B16" s="26" t="s">
        <v>1</v>
      </c>
      <c r="C16" s="32"/>
      <c r="D16" s="27" t="s">
        <v>7</v>
      </c>
      <c r="E16" s="28" t="e">
        <f>VLOOKUP(C16,'Data, ei täytetä'!$C$3:$P$7,14,FALSE)*VLOOKUP(D16,'Data, ei täytetä'!$O$3:$Q$7,3,FALSE)</f>
        <v>#N/A</v>
      </c>
      <c r="F16" s="151" t="e">
        <f>SUM(E16:E18)</f>
        <v>#N/A</v>
      </c>
      <c r="G16" s="87"/>
      <c r="H16" s="54" t="e">
        <f>VLOOKUP(G16,Data!$B$14:$C$17,2,FALSE)</f>
        <v>#N/A</v>
      </c>
      <c r="I16" s="87"/>
      <c r="J16" s="88" t="s">
        <v>85</v>
      </c>
      <c r="L16" s="69"/>
    </row>
    <row r="17" spans="1:25" s="11" customFormat="1" ht="44.25" customHeight="1" x14ac:dyDescent="0.25">
      <c r="A17" s="153"/>
      <c r="B17" s="33" t="s">
        <v>4</v>
      </c>
      <c r="C17" s="34"/>
      <c r="D17" s="27" t="s">
        <v>7</v>
      </c>
      <c r="E17" s="35" t="e">
        <f>VLOOKUP(C17,'Data, ei täytetä'!$D$3:$P$7,13,FALSE)*VLOOKUP(D17,'Data, ei täytetä'!$O$3:$Q$7,3,FALSE)</f>
        <v>#N/A</v>
      </c>
      <c r="F17" s="152"/>
      <c r="G17" s="87"/>
      <c r="H17" s="54" t="e">
        <f>VLOOKUP(G17,Data!$B$14:$C$17,2,FALSE)</f>
        <v>#N/A</v>
      </c>
      <c r="I17" s="87"/>
      <c r="J17" s="89" t="s">
        <v>120</v>
      </c>
    </row>
    <row r="18" spans="1:25" s="11" customFormat="1" ht="111.75" customHeight="1" x14ac:dyDescent="0.25">
      <c r="A18" s="96" t="s">
        <v>72</v>
      </c>
      <c r="B18" s="26" t="s">
        <v>9</v>
      </c>
      <c r="C18" s="27"/>
      <c r="D18" s="27" t="s">
        <v>7</v>
      </c>
      <c r="E18" s="28" t="e">
        <f>VLOOKUP(C18,'Data, ei täytetä'!$E$3:$P$7,12,FALSE)*VLOOKUP(D18,'Data, ei täytetä'!$O$3:$Q$7,3,FALSE)</f>
        <v>#N/A</v>
      </c>
      <c r="F18" s="152"/>
      <c r="G18" s="87"/>
      <c r="H18" s="54" t="e">
        <f>VLOOKUP(G18,Data!$B$14:$C$17,2,FALSE)</f>
        <v>#N/A</v>
      </c>
      <c r="I18" s="87"/>
      <c r="J18" s="90" t="s">
        <v>86</v>
      </c>
      <c r="P18" s="12"/>
      <c r="Q18" s="12"/>
      <c r="R18" s="12"/>
      <c r="S18" s="12"/>
      <c r="T18" s="12"/>
      <c r="U18" s="12"/>
      <c r="V18" s="12"/>
      <c r="W18" s="12"/>
    </row>
    <row r="19" spans="1:25" s="8" customFormat="1" ht="19.5" customHeight="1" x14ac:dyDescent="0.25">
      <c r="A19" s="119" t="s">
        <v>49</v>
      </c>
      <c r="B19" s="119"/>
      <c r="C19" s="119"/>
      <c r="D19" s="119"/>
      <c r="E19" s="119"/>
      <c r="F19" s="119"/>
      <c r="G19" s="119"/>
      <c r="H19" s="119"/>
      <c r="I19" s="119"/>
      <c r="J19" s="167"/>
      <c r="L19" s="71"/>
      <c r="M19" s="83"/>
      <c r="N19" s="55"/>
      <c r="P19" s="86"/>
      <c r="Q19" s="86"/>
      <c r="R19" s="86"/>
      <c r="S19" s="86"/>
      <c r="T19" s="86"/>
      <c r="U19" s="86"/>
      <c r="V19" s="86"/>
      <c r="W19" s="86"/>
    </row>
    <row r="20" spans="1:25" s="11" customFormat="1" ht="44.25" customHeight="1" x14ac:dyDescent="0.25">
      <c r="A20" s="153" t="s">
        <v>11</v>
      </c>
      <c r="B20" s="26" t="s">
        <v>51</v>
      </c>
      <c r="C20" s="27"/>
      <c r="D20" s="27" t="s">
        <v>8</v>
      </c>
      <c r="E20" s="28" t="e">
        <f>VLOOKUP(C20,'Data, ei täytetä'!$F$3:$P$7,11,FALSE)*VLOOKUP(D20,'Data, ei täytetä'!$O$3:$Q$7,3,FALSE)</f>
        <v>#N/A</v>
      </c>
      <c r="F20" s="151" t="e">
        <f>SUM(E20:E23)</f>
        <v>#N/A</v>
      </c>
      <c r="G20" s="87"/>
      <c r="H20" s="54" t="e">
        <f>VLOOKUP(G20,Data!$B$14:$C$17,2,FALSE)</f>
        <v>#N/A</v>
      </c>
      <c r="I20" s="87"/>
      <c r="J20" s="88" t="s">
        <v>87</v>
      </c>
      <c r="L20" s="72"/>
      <c r="P20" s="12"/>
      <c r="Q20" s="12"/>
      <c r="R20" s="12"/>
      <c r="S20" s="12"/>
      <c r="T20" s="12"/>
      <c r="U20" s="12"/>
      <c r="V20" s="12"/>
      <c r="W20" s="12"/>
      <c r="Y20" s="12"/>
    </row>
    <row r="21" spans="1:25" s="11" customFormat="1" ht="44.25" customHeight="1" x14ac:dyDescent="0.25">
      <c r="A21" s="153"/>
      <c r="B21" s="26" t="s">
        <v>21</v>
      </c>
      <c r="C21" s="27"/>
      <c r="D21" s="27" t="s">
        <v>8</v>
      </c>
      <c r="E21" s="28" t="e">
        <f>VLOOKUP(C21,'Data, ei täytetä'!G3:P7,10,FALSE)*VLOOKUP(D21,'Data, ei täytetä'!$O$3:$Q$7,3,FALSE)</f>
        <v>#N/A</v>
      </c>
      <c r="F21" s="152"/>
      <c r="G21" s="87"/>
      <c r="H21" s="54" t="e">
        <f>VLOOKUP(G21,Data!$B$14:$C$17,2,FALSE)</f>
        <v>#N/A</v>
      </c>
      <c r="I21" s="87"/>
      <c r="J21" s="87" t="s">
        <v>108</v>
      </c>
      <c r="K21" s="70"/>
      <c r="L21" s="12"/>
      <c r="M21" s="12"/>
      <c r="P21" s="12"/>
      <c r="Q21" s="12"/>
      <c r="R21" s="12"/>
      <c r="S21" s="12"/>
      <c r="T21" s="12"/>
      <c r="U21" s="12"/>
      <c r="V21" s="12"/>
      <c r="W21" s="12"/>
    </row>
    <row r="22" spans="1:25" s="11" customFormat="1" ht="44.25" customHeight="1" x14ac:dyDescent="0.25">
      <c r="A22" s="153"/>
      <c r="B22" s="26" t="s">
        <v>13</v>
      </c>
      <c r="C22" s="27"/>
      <c r="D22" s="27" t="s">
        <v>41</v>
      </c>
      <c r="E22" s="28" t="e">
        <f>VLOOKUP(C22,'Data, ei täytetä'!$H$3:$P$7,9,FALSE)*VLOOKUP(D22,'Data, ei täytetä'!$O$3:$Q$7,3,FALSE)</f>
        <v>#N/A</v>
      </c>
      <c r="F22" s="152"/>
      <c r="G22" s="87"/>
      <c r="H22" s="54" t="e">
        <f>VLOOKUP(G22,Data!$B$14:$C$17,2,FALSE)</f>
        <v>#N/A</v>
      </c>
      <c r="I22" s="87"/>
      <c r="J22" s="87"/>
      <c r="K22" s="70"/>
      <c r="L22" s="12"/>
      <c r="M22" s="12"/>
      <c r="N22" s="12"/>
      <c r="O22" s="3"/>
      <c r="P22" s="12"/>
      <c r="Q22" s="12"/>
      <c r="R22" s="12"/>
      <c r="S22" s="12"/>
      <c r="T22" s="12"/>
      <c r="U22" s="12"/>
      <c r="V22" s="12"/>
      <c r="W22" s="12"/>
    </row>
    <row r="23" spans="1:25" s="11" customFormat="1" ht="44.25" customHeight="1" x14ac:dyDescent="0.25">
      <c r="A23" s="153"/>
      <c r="B23" s="26" t="s">
        <v>15</v>
      </c>
      <c r="C23" s="27"/>
      <c r="D23" s="27" t="s">
        <v>8</v>
      </c>
      <c r="E23" s="28" t="e">
        <f>VLOOKUP(C23,'Data, ei täytetä'!I3:P7,8,FALSE)*VLOOKUP(D23,'Data, ei täytetä'!$O$3:$Q$7,3,FALSE)</f>
        <v>#N/A</v>
      </c>
      <c r="F23" s="152"/>
      <c r="G23" s="87"/>
      <c r="H23" s="54" t="e">
        <f>VLOOKUP(G23,Data!$B$14:$C$17,2,FALSE)</f>
        <v>#N/A</v>
      </c>
      <c r="I23" s="87"/>
      <c r="J23" s="88" t="s">
        <v>88</v>
      </c>
      <c r="L23" s="70"/>
      <c r="M23" s="12"/>
      <c r="N23" s="12"/>
      <c r="O23" s="4"/>
      <c r="P23" s="12"/>
      <c r="Q23" s="12"/>
      <c r="R23" s="12"/>
      <c r="S23" s="12"/>
      <c r="T23" s="12"/>
      <c r="U23" s="12"/>
      <c r="V23" s="12"/>
      <c r="W23" s="12"/>
    </row>
    <row r="24" spans="1:25" s="11" customFormat="1" ht="49.5" customHeight="1" x14ac:dyDescent="0.25">
      <c r="A24" s="153" t="s">
        <v>30</v>
      </c>
      <c r="B24" s="26" t="s">
        <v>67</v>
      </c>
      <c r="C24" s="27"/>
      <c r="D24" s="27" t="s">
        <v>8</v>
      </c>
      <c r="E24" s="28" t="e">
        <f>VLOOKUP(C24,'Data, ei täytetä'!J3:P7,7,FALSE)*VLOOKUP(D24,'Data, ei täytetä'!$O$3:$Q$7,3,FALSE)</f>
        <v>#N/A</v>
      </c>
      <c r="F24" s="151" t="e">
        <f>SUM(E24:E28)</f>
        <v>#N/A</v>
      </c>
      <c r="G24" s="87"/>
      <c r="H24" s="54" t="e">
        <f>VLOOKUP(G24,Data!$B$14:$C$17,2,FALSE)</f>
        <v>#N/A</v>
      </c>
      <c r="I24" s="87"/>
      <c r="J24" s="87"/>
      <c r="K24" s="70"/>
      <c r="L24" s="12"/>
      <c r="M24" s="12"/>
      <c r="N24" s="12"/>
      <c r="O24" s="12"/>
      <c r="P24" s="12"/>
      <c r="Q24" s="12"/>
    </row>
    <row r="25" spans="1:25" s="11" customFormat="1" ht="54.75" customHeight="1" x14ac:dyDescent="0.25">
      <c r="A25" s="153"/>
      <c r="B25" s="26" t="s">
        <v>32</v>
      </c>
      <c r="C25" s="27"/>
      <c r="D25" s="27" t="s">
        <v>8</v>
      </c>
      <c r="E25" s="28" t="e">
        <f>VLOOKUP(C25,'Data, ei täytetä'!K3:P7,6,FALSE)*VLOOKUP(D25,'Data, ei täytetä'!$O$3:$Q$7,3,FALSE)</f>
        <v>#N/A</v>
      </c>
      <c r="F25" s="152"/>
      <c r="G25" s="87"/>
      <c r="H25" s="54" t="e">
        <f>VLOOKUP(G25,Data!$B$14:$C$17,2,FALSE)</f>
        <v>#N/A</v>
      </c>
      <c r="I25" s="37"/>
      <c r="J25" s="37"/>
      <c r="K25" s="70"/>
      <c r="L25" s="12"/>
      <c r="M25" s="12"/>
      <c r="N25" s="12"/>
      <c r="O25" s="12"/>
      <c r="P25" s="12"/>
      <c r="Q25" s="12"/>
    </row>
    <row r="26" spans="1:25" s="11" customFormat="1" ht="44.25" customHeight="1" x14ac:dyDescent="0.25">
      <c r="A26" s="153"/>
      <c r="B26" s="26" t="s">
        <v>26</v>
      </c>
      <c r="C26" s="34"/>
      <c r="D26" s="27" t="s">
        <v>8</v>
      </c>
      <c r="E26" s="28" t="e">
        <f>VLOOKUP(C26,'Data, ei täytetä'!$L$3:$P$7,5,FALSE)*VLOOKUP(D26,'Data, ei täytetä'!$O$3:$Q$7,3,FALSE)</f>
        <v>#N/A</v>
      </c>
      <c r="F26" s="152"/>
      <c r="G26" s="87"/>
      <c r="H26" s="54" t="e">
        <f>VLOOKUP(G26,Data!$B$14:$C$17,2,FALSE)</f>
        <v>#N/A</v>
      </c>
      <c r="I26" s="87"/>
      <c r="J26" s="87"/>
      <c r="K26" s="70"/>
      <c r="L26" s="12"/>
      <c r="M26" s="12"/>
      <c r="N26" s="12"/>
      <c r="O26" s="12"/>
      <c r="P26" s="12"/>
      <c r="Q26" s="12"/>
    </row>
    <row r="27" spans="1:25" s="11" customFormat="1" ht="44.25" customHeight="1" x14ac:dyDescent="0.25">
      <c r="A27" s="153"/>
      <c r="B27" s="26" t="s">
        <v>55</v>
      </c>
      <c r="C27" s="34"/>
      <c r="D27" s="27" t="s">
        <v>7</v>
      </c>
      <c r="E27" s="28" t="e">
        <f>VLOOKUP(C27,'Data, ei täytetä'!M3:P7,4,FALSE)*VLOOKUP(D27,'Data, ei täytetä'!$O$3:$Q$7,3,FALSE)</f>
        <v>#N/A</v>
      </c>
      <c r="F27" s="152"/>
      <c r="G27" s="87"/>
      <c r="H27" s="54" t="e">
        <f>VLOOKUP(G27,Data!$B$14:$C$17,2,FALSE)</f>
        <v>#N/A</v>
      </c>
      <c r="I27" s="87"/>
      <c r="J27" s="87"/>
      <c r="K27" s="70"/>
      <c r="L27" s="12"/>
      <c r="M27" s="12"/>
      <c r="N27" s="12"/>
      <c r="O27" s="12"/>
      <c r="P27" s="12"/>
      <c r="Q27" s="12"/>
    </row>
    <row r="28" spans="1:25" s="11" customFormat="1" ht="45.75" customHeight="1" x14ac:dyDescent="0.25">
      <c r="A28" s="153"/>
      <c r="B28" s="26" t="s">
        <v>16</v>
      </c>
      <c r="C28" s="27"/>
      <c r="D28" s="27" t="s">
        <v>8</v>
      </c>
      <c r="E28" s="28" t="e">
        <f>VLOOKUP(C28,'Data, ei täytetä'!N3:P7,3,FALSE)*VLOOKUP(D28,'Data, ei täytetä'!$O$3:$Q$7,3,FALSE)</f>
        <v>#N/A</v>
      </c>
      <c r="F28" s="152"/>
      <c r="G28" s="87"/>
      <c r="H28" s="54" t="e">
        <f>VLOOKUP(G28,Data!$B$14:$C$17,2,FALSE)</f>
        <v>#N/A</v>
      </c>
      <c r="I28" s="87"/>
      <c r="J28" s="87"/>
      <c r="K28" s="70"/>
      <c r="L28" s="12"/>
      <c r="M28" s="12"/>
      <c r="N28" s="12"/>
      <c r="O28" s="12"/>
      <c r="P28" s="13"/>
      <c r="Q28" s="12"/>
    </row>
    <row r="29" spans="1:25" s="8" customFormat="1" ht="20.25" customHeight="1" x14ac:dyDescent="0.25">
      <c r="A29" s="119" t="s">
        <v>50</v>
      </c>
      <c r="B29" s="119"/>
      <c r="C29" s="119"/>
      <c r="D29" s="119"/>
      <c r="E29" s="119"/>
      <c r="F29" s="119"/>
      <c r="G29" s="119"/>
      <c r="H29" s="119"/>
      <c r="I29" s="119"/>
      <c r="J29" s="167"/>
      <c r="K29" s="71"/>
      <c r="L29" s="86"/>
      <c r="M29" s="86"/>
      <c r="N29" s="86"/>
      <c r="O29" s="86"/>
      <c r="P29" s="86"/>
      <c r="Q29" s="86"/>
      <c r="R29" s="86"/>
      <c r="S29" s="86"/>
      <c r="T29" s="86"/>
      <c r="U29" s="86"/>
      <c r="V29" s="86"/>
      <c r="W29" s="86"/>
    </row>
    <row r="30" spans="1:25" s="86" customFormat="1" ht="20.25" customHeight="1" x14ac:dyDescent="0.25">
      <c r="A30" s="140" t="s">
        <v>47</v>
      </c>
      <c r="B30" s="141"/>
      <c r="C30" s="141"/>
      <c r="D30" s="142"/>
      <c r="E30" s="42" t="e" cm="1">
        <f t="array" ref="E30">_xlfn.IFS(F12&lt;=19,"Pieni",F12&lt;36,"Keskisuuri",F12&gt;=36,"Suuri")</f>
        <v>#N/A</v>
      </c>
      <c r="F30" s="98" t="e">
        <f>F12</f>
        <v>#N/A</v>
      </c>
      <c r="G30" s="83" t="e" cm="1">
        <f t="array" ref="G30">_xlfn.IFS(E30="Pieni",Data!B23,E30="Keskisuuri",Data!B21,E30="Suuri",Data!B19)</f>
        <v>#N/A</v>
      </c>
      <c r="H30" s="52"/>
      <c r="J30" s="12"/>
      <c r="K30" s="73"/>
    </row>
    <row r="31" spans="1:25" s="86" customFormat="1" ht="20.25" customHeight="1" x14ac:dyDescent="0.25">
      <c r="A31" s="143" t="s">
        <v>48</v>
      </c>
      <c r="B31" s="144"/>
      <c r="C31" s="144"/>
      <c r="D31" s="145"/>
      <c r="E31" s="41" t="e" cm="1">
        <f t="array" ref="E31">_xlfn.IFS(F16&lt;=19,"Pieni",F16&lt;36,"Keskisuuri",F16&gt;=36,"Suuri")</f>
        <v>#N/A</v>
      </c>
      <c r="F31" s="28" t="e">
        <f>F16</f>
        <v>#N/A</v>
      </c>
      <c r="G31" s="86" t="e" cm="1">
        <f t="array" ref="G31">_xlfn.IFS(E31="Pieni",Data!B23,E31="Keskisuuri",Data!B21,E31="Suuri",Data!B19)</f>
        <v>#N/A</v>
      </c>
      <c r="H31" s="53"/>
      <c r="I31" s="2"/>
      <c r="J31" s="3"/>
      <c r="K31" s="73"/>
    </row>
    <row r="32" spans="1:25" s="86" customFormat="1" ht="23.25" customHeight="1" thickBot="1" x14ac:dyDescent="0.3">
      <c r="A32" s="146" t="s">
        <v>49</v>
      </c>
      <c r="B32" s="147"/>
      <c r="C32" s="147"/>
      <c r="D32" s="148"/>
      <c r="E32" s="45" t="e" cm="1">
        <f t="array" ref="E32">_xlfn.IFS(F20&lt;=17,"Pieni",F20&lt;32,"Keskisuuri",F20&gt;=32,"Suuri")</f>
        <v>#N/A</v>
      </c>
      <c r="F32" s="97" t="e">
        <f>SUM(F20:F28)</f>
        <v>#N/A</v>
      </c>
      <c r="G32" s="86" t="e" cm="1">
        <f t="array" ref="G32">_xlfn.IFS(E32="Pieni",Data!B23,E32="Keskisuuri",Data!B21,E32="Suuri",Data!B19)</f>
        <v>#N/A</v>
      </c>
      <c r="H32" s="52"/>
      <c r="J32" s="12"/>
      <c r="K32" s="73"/>
    </row>
    <row r="33" spans="1:17" ht="40.5" customHeight="1" thickBot="1" x14ac:dyDescent="0.3">
      <c r="A33" s="136" t="s">
        <v>77</v>
      </c>
      <c r="B33" s="137"/>
      <c r="C33" s="137"/>
      <c r="D33" s="138"/>
      <c r="E33" s="92" t="e" cm="1">
        <f t="array" ref="E33">_xlfn.IFS(F33&lt;=69,"Pieni",F33&lt;136,"Keskisuuri",F33&gt;=136,"Suuri")</f>
        <v>#N/A</v>
      </c>
      <c r="F33" s="47" t="e">
        <f>SUM(F30:F32)</f>
        <v>#N/A</v>
      </c>
      <c r="K33" s="74"/>
      <c r="L33" s="6"/>
      <c r="M33" s="6"/>
      <c r="N33" s="6"/>
      <c r="O33" s="6"/>
      <c r="P33" s="6"/>
      <c r="Q33" s="6"/>
    </row>
    <row r="34" spans="1:17" x14ac:dyDescent="0.25">
      <c r="K34" s="74"/>
      <c r="L34" s="6"/>
      <c r="M34" s="6"/>
      <c r="N34" s="6"/>
      <c r="O34" s="6"/>
      <c r="P34" s="6"/>
      <c r="Q34" s="6"/>
    </row>
    <row r="35" spans="1:17" ht="15" customHeight="1" x14ac:dyDescent="0.25">
      <c r="A35" s="79"/>
      <c r="B35" s="80"/>
      <c r="C35" s="80"/>
      <c r="D35" s="80"/>
      <c r="E35" s="80"/>
      <c r="F35" s="80"/>
      <c r="G35" s="80"/>
      <c r="H35" s="80"/>
      <c r="I35" s="80"/>
      <c r="J35" s="169"/>
    </row>
  </sheetData>
  <mergeCells count="24">
    <mergeCell ref="A30:D30"/>
    <mergeCell ref="A31:D31"/>
    <mergeCell ref="A32:D32"/>
    <mergeCell ref="A33:D33"/>
    <mergeCell ref="A19:I19"/>
    <mergeCell ref="A20:A23"/>
    <mergeCell ref="F20:F23"/>
    <mergeCell ref="A24:A28"/>
    <mergeCell ref="F24:F28"/>
    <mergeCell ref="A29:I29"/>
    <mergeCell ref="A16:A17"/>
    <mergeCell ref="F16:F18"/>
    <mergeCell ref="A2:I2"/>
    <mergeCell ref="A4:B4"/>
    <mergeCell ref="C4:I4"/>
    <mergeCell ref="A6:B6"/>
    <mergeCell ref="C6:I6"/>
    <mergeCell ref="A8:B8"/>
    <mergeCell ref="C8:I8"/>
    <mergeCell ref="A10:B10"/>
    <mergeCell ref="G10:H10"/>
    <mergeCell ref="A11:I11"/>
    <mergeCell ref="F12:F14"/>
    <mergeCell ref="A15:I15"/>
  </mergeCells>
  <conditionalFormatting sqref="F33">
    <cfRule type="cellIs" dxfId="39" priority="6" operator="equal">
      <formula>0</formula>
    </cfRule>
    <cfRule type="cellIs" dxfId="38" priority="20" operator="greaterThan">
      <formula>136</formula>
    </cfRule>
    <cfRule type="cellIs" dxfId="37" priority="21" operator="lessThan">
      <formula>69</formula>
    </cfRule>
    <cfRule type="cellIs" dxfId="36" priority="40" operator="between">
      <formula>69</formula>
      <formula>136</formula>
    </cfRule>
  </conditionalFormatting>
  <conditionalFormatting sqref="F16:F18">
    <cfRule type="cellIs" dxfId="35" priority="12" operator="equal">
      <formula>0</formula>
    </cfRule>
    <cfRule type="cellIs" dxfId="34" priority="32" operator="greaterThan">
      <formula>36</formula>
    </cfRule>
    <cfRule type="cellIs" dxfId="33" priority="33" operator="between">
      <formula>19</formula>
      <formula>36</formula>
    </cfRule>
    <cfRule type="cellIs" dxfId="32" priority="38" operator="lessThan">
      <formula>19</formula>
    </cfRule>
  </conditionalFormatting>
  <conditionalFormatting sqref="F20:F23">
    <cfRule type="cellIs" dxfId="31" priority="11" operator="equal">
      <formula>0</formula>
    </cfRule>
    <cfRule type="cellIs" dxfId="30" priority="30" operator="greaterThan">
      <formula>32</formula>
    </cfRule>
    <cfRule type="cellIs" dxfId="29" priority="31" operator="between">
      <formula>17</formula>
      <formula>32</formula>
    </cfRule>
    <cfRule type="cellIs" dxfId="28" priority="37" operator="lessThan">
      <formula>17</formula>
    </cfRule>
  </conditionalFormatting>
  <conditionalFormatting sqref="F24:F28">
    <cfRule type="cellIs" dxfId="27" priority="10" operator="equal">
      <formula>0</formula>
    </cfRule>
    <cfRule type="cellIs" dxfId="26" priority="28" operator="greaterThan">
      <formula>45</formula>
    </cfRule>
    <cfRule type="cellIs" dxfId="25" priority="29" operator="between">
      <formula>23</formula>
      <formula>45</formula>
    </cfRule>
    <cfRule type="cellIs" dxfId="24" priority="36" operator="lessThan">
      <formula>23</formula>
    </cfRule>
  </conditionalFormatting>
  <conditionalFormatting sqref="F30">
    <cfRule type="cellIs" dxfId="23" priority="9" operator="equal">
      <formula>0</formula>
    </cfRule>
    <cfRule type="cellIs" dxfId="22" priority="25" operator="greaterThan">
      <formula>22</formula>
    </cfRule>
    <cfRule type="cellIs" dxfId="21" priority="26" operator="between">
      <formula>15</formula>
      <formula>22</formula>
    </cfRule>
    <cfRule type="cellIs" dxfId="20" priority="27" operator="lessThan">
      <formula>15</formula>
    </cfRule>
  </conditionalFormatting>
  <conditionalFormatting sqref="F32">
    <cfRule type="cellIs" dxfId="19" priority="8" operator="equal">
      <formula>0</formula>
    </cfRule>
    <cfRule type="cellIs" dxfId="18" priority="22" operator="greaterThan">
      <formula>76</formula>
    </cfRule>
    <cfRule type="cellIs" dxfId="17" priority="23" operator="between">
      <formula>39</formula>
      <formula>76</formula>
    </cfRule>
    <cfRule type="cellIs" dxfId="16" priority="24" operator="lessThan">
      <formula>39</formula>
    </cfRule>
  </conditionalFormatting>
  <conditionalFormatting sqref="H12:H14 H16:H18">
    <cfRule type="cellIs" dxfId="15" priority="17" operator="equal">
      <formula>2</formula>
    </cfRule>
    <cfRule type="cellIs" dxfId="14" priority="18" operator="equal">
      <formula>1</formula>
    </cfRule>
    <cfRule type="cellIs" dxfId="13" priority="19" operator="equal">
      <formula>0</formula>
    </cfRule>
  </conditionalFormatting>
  <conditionalFormatting sqref="H21:H28">
    <cfRule type="cellIs" dxfId="12" priority="13" operator="equal">
      <formula>3</formula>
    </cfRule>
    <cfRule type="cellIs" dxfId="11" priority="14" operator="equal">
      <formula>2</formula>
    </cfRule>
  </conditionalFormatting>
  <conditionalFormatting sqref="H20:H28">
    <cfRule type="cellIs" dxfId="10" priority="15" operator="equal">
      <formula>1</formula>
    </cfRule>
    <cfRule type="cellIs" dxfId="9" priority="16" operator="equal">
      <formula>0</formula>
    </cfRule>
  </conditionalFormatting>
  <conditionalFormatting sqref="F12">
    <cfRule type="cellIs" dxfId="8" priority="34" operator="greaterThan">
      <formula>22</formula>
    </cfRule>
    <cfRule type="cellIs" dxfId="7" priority="35" operator="between">
      <formula>15</formula>
      <formula>22</formula>
    </cfRule>
    <cfRule type="cellIs" dxfId="6" priority="39" operator="lessThan">
      <formula>15</formula>
    </cfRule>
  </conditionalFormatting>
  <conditionalFormatting sqref="F12">
    <cfRule type="cellIs" dxfId="5" priority="7" operator="equal">
      <formula>0</formula>
    </cfRule>
  </conditionalFormatting>
  <conditionalFormatting sqref="F31">
    <cfRule type="cellIs" dxfId="4" priority="2" operator="equal">
      <formula>0</formula>
    </cfRule>
    <cfRule type="cellIs" dxfId="3" priority="3" operator="greaterThan">
      <formula>36</formula>
    </cfRule>
    <cfRule type="cellIs" dxfId="2" priority="4" operator="between">
      <formula>19</formula>
      <formula>36</formula>
    </cfRule>
    <cfRule type="cellIs" dxfId="1" priority="5" operator="lessThan">
      <formula>19</formula>
    </cfRule>
  </conditionalFormatting>
  <conditionalFormatting sqref="H20:H28">
    <cfRule type="cellIs" dxfId="0" priority="1" operator="equal">
      <formula>2</formula>
    </cfRule>
  </conditionalFormatting>
  <pageMargins left="0.7" right="0.7" top="0.75" bottom="0.75" header="0.3" footer="0.3"/>
  <pageSetup paperSize="9" scale="49" fitToWidth="0" orientation="landscape" horizontalDpi="300" verticalDpi="0" r:id="rId1"/>
  <headerFooter>
    <oddFooter>&amp;C_x000D_&amp;1#&amp;"Verdana"&amp;7&amp;K000000 Confidential</oddFooter>
  </headerFooter>
  <extLst>
    <ext xmlns:x14="http://schemas.microsoft.com/office/spreadsheetml/2009/9/main" uri="{CCE6A557-97BC-4b89-ADB6-D9C93CAAB3DF}">
      <x14:dataValidations xmlns:xm="http://schemas.microsoft.com/office/excel/2006/main" count="18">
        <x14:dataValidation type="list" allowBlank="1" showInputMessage="1" showErrorMessage="1" xr:uid="{AE029CAC-C07F-4970-AF37-2E8B722357FD}">
          <x14:formula1>
            <xm:f>Data!$B$14:$B$17</xm:f>
          </x14:formula1>
          <xm:sqref>G12:G14 G16:G18 G20:G28</xm:sqref>
        </x14:dataValidation>
        <x14:dataValidation type="list" allowBlank="1" showInputMessage="1" showErrorMessage="1" xr:uid="{10391689-4A05-418A-A93A-77E2A88ECAB2}">
          <x14:formula1>
            <xm:f>Data!$B$9:$B$13</xm:f>
          </x14:formula1>
          <xm:sqref>D14</xm:sqref>
        </x14:dataValidation>
        <x14:dataValidation type="list" allowBlank="1" showInputMessage="1" showErrorMessage="1" xr:uid="{048364B1-8B5E-4DBC-97D3-39C3748ECD82}">
          <x14:formula1>
            <xm:f>Data!$B$3:$B$7</xm:f>
          </x14:formula1>
          <xm:sqref>C14</xm:sqref>
        </x14:dataValidation>
        <x14:dataValidation type="list" allowBlank="1" showInputMessage="1" showErrorMessage="1" xr:uid="{B82DA908-FDE9-4FD6-8004-53F887D24C6C}">
          <x14:formula1>
            <xm:f>'Data, ei täytetä'!$J$3:$J$7</xm:f>
          </x14:formula1>
          <xm:sqref>C24</xm:sqref>
        </x14:dataValidation>
        <x14:dataValidation type="list" allowBlank="1" showInputMessage="1" showErrorMessage="1" xr:uid="{717FDB44-6B1F-4EDA-9646-F215E1E4746C}">
          <x14:formula1>
            <xm:f>'Data, ei täytetä'!$O$3:$O$7</xm:f>
          </x14:formula1>
          <xm:sqref>D20:D28 D16:D18 D12:D13</xm:sqref>
        </x14:dataValidation>
        <x14:dataValidation type="list" allowBlank="1" showInputMessage="1" showErrorMessage="1" xr:uid="{F86F2EA4-52F0-4F9F-B1FB-A89080AD486E}">
          <x14:formula1>
            <xm:f>'Data, ei täytetä'!$N$3:$N$7</xm:f>
          </x14:formula1>
          <xm:sqref>C28</xm:sqref>
        </x14:dataValidation>
        <x14:dataValidation type="list" allowBlank="1" showInputMessage="1" showErrorMessage="1" xr:uid="{08BC70FB-9AFB-4148-8D7E-1791F3654C8C}">
          <x14:formula1>
            <xm:f>'Data, ei täytetä'!$M$3:$M$7</xm:f>
          </x14:formula1>
          <xm:sqref>C27</xm:sqref>
        </x14:dataValidation>
        <x14:dataValidation type="list" allowBlank="1" showInputMessage="1" showErrorMessage="1" xr:uid="{97FC0DFD-D7C4-4CF1-9462-E4D78A8BC774}">
          <x14:formula1>
            <xm:f>'Data, ei täytetä'!$L$3:$L$7</xm:f>
          </x14:formula1>
          <xm:sqref>C26</xm:sqref>
        </x14:dataValidation>
        <x14:dataValidation type="list" allowBlank="1" showInputMessage="1" showErrorMessage="1" xr:uid="{E3497DEE-DFAC-42DE-8FE7-442A8D2C2B9B}">
          <x14:formula1>
            <xm:f>'Data, ei täytetä'!$K$3:$K$7</xm:f>
          </x14:formula1>
          <xm:sqref>C25</xm:sqref>
        </x14:dataValidation>
        <x14:dataValidation type="list" allowBlank="1" showInputMessage="1" showErrorMessage="1" xr:uid="{4F28E17B-8D40-4392-9C3D-768AE183968A}">
          <x14:formula1>
            <xm:f>'Data, ei täytetä'!$I$3:$I$7</xm:f>
          </x14:formula1>
          <xm:sqref>C23</xm:sqref>
        </x14:dataValidation>
        <x14:dataValidation type="list" allowBlank="1" showInputMessage="1" showErrorMessage="1" xr:uid="{904570B5-EFC4-43CE-BD45-98627459A0B4}">
          <x14:formula1>
            <xm:f>'Data, ei täytetä'!$H$3:$H$7</xm:f>
          </x14:formula1>
          <xm:sqref>C22</xm:sqref>
        </x14:dataValidation>
        <x14:dataValidation type="list" allowBlank="1" showInputMessage="1" showErrorMessage="1" xr:uid="{4DD10807-0B7E-4A91-A6F4-D42B906FD359}">
          <x14:formula1>
            <xm:f>'Data, ei täytetä'!$G$3:$G$7</xm:f>
          </x14:formula1>
          <xm:sqref>C21</xm:sqref>
        </x14:dataValidation>
        <x14:dataValidation type="list" allowBlank="1" showInputMessage="1" showErrorMessage="1" xr:uid="{A8E0D37F-5523-484F-AFC0-F424971F2018}">
          <x14:formula1>
            <xm:f>'Data, ei täytetä'!$F$3:$F$7</xm:f>
          </x14:formula1>
          <xm:sqref>C20</xm:sqref>
        </x14:dataValidation>
        <x14:dataValidation type="list" allowBlank="1" showInputMessage="1" showErrorMessage="1" xr:uid="{8730456E-8551-4BCE-854E-A92175730A68}">
          <x14:formula1>
            <xm:f>'Data, ei täytetä'!$E$3:$E$7</xm:f>
          </x14:formula1>
          <xm:sqref>C18</xm:sqref>
        </x14:dataValidation>
        <x14:dataValidation type="list" allowBlank="1" showInputMessage="1" showErrorMessage="1" xr:uid="{F73946A6-E961-4002-AC4D-3EF94142E9F3}">
          <x14:formula1>
            <xm:f>'Data, ei täytetä'!$D$3:$D$7</xm:f>
          </x14:formula1>
          <xm:sqref>C17</xm:sqref>
        </x14:dataValidation>
        <x14:dataValidation type="list" allowBlank="1" showInputMessage="1" showErrorMessage="1" xr:uid="{243851B6-07A3-4743-9E1F-1A3655077E91}">
          <x14:formula1>
            <xm:f>'Data, ei täytetä'!$C$3:$C$7</xm:f>
          </x14:formula1>
          <xm:sqref>C16</xm:sqref>
        </x14:dataValidation>
        <x14:dataValidation type="list" allowBlank="1" showInputMessage="1" showErrorMessage="1" xr:uid="{D1D7F8CF-2242-4B88-ABD1-FCBE7A9B232E}">
          <x14:formula1>
            <xm:f>'Data, ei täytetä'!$B$3:$B$7</xm:f>
          </x14:formula1>
          <xm:sqref>C13</xm:sqref>
        </x14:dataValidation>
        <x14:dataValidation type="list" allowBlank="1" showInputMessage="1" showErrorMessage="1" xr:uid="{4324E825-C8A9-46DA-A3D4-086E0B029FA7}">
          <x14:formula1>
            <xm:f>'Data, ei täytetä'!$A$3:$A$7</xm:f>
          </x14:formula1>
          <xm:sqref>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9B9B1-CAD5-4872-BB3A-73A3CE3B03B5}">
  <dimension ref="A1:S18"/>
  <sheetViews>
    <sheetView topLeftCell="E1" zoomScale="70" zoomScaleNormal="70" workbookViewId="0">
      <selection activeCell="T3" sqref="T3"/>
    </sheetView>
  </sheetViews>
  <sheetFormatPr defaultRowHeight="15" x14ac:dyDescent="0.25"/>
  <cols>
    <col min="1" max="14" width="35.5703125" style="22" customWidth="1"/>
    <col min="15" max="17" width="35.5703125" style="22" hidden="1" customWidth="1"/>
    <col min="18" max="18" width="33.28515625" style="22" hidden="1" customWidth="1"/>
    <col min="19" max="19" width="20.5703125" style="22" hidden="1" customWidth="1"/>
    <col min="20" max="16384" width="9.140625" style="22"/>
  </cols>
  <sheetData>
    <row r="1" spans="1:19" ht="32.25" customHeight="1" x14ac:dyDescent="0.25">
      <c r="A1" s="162" t="s">
        <v>47</v>
      </c>
      <c r="B1" s="162"/>
      <c r="C1" s="160" t="s">
        <v>48</v>
      </c>
      <c r="D1" s="160"/>
      <c r="E1" s="160"/>
      <c r="F1" s="161" t="s">
        <v>49</v>
      </c>
      <c r="G1" s="161"/>
      <c r="H1" s="161"/>
      <c r="I1" s="161"/>
      <c r="J1" s="161"/>
      <c r="K1" s="161"/>
      <c r="L1" s="161"/>
      <c r="M1" s="161"/>
      <c r="N1" s="161"/>
      <c r="O1" s="21"/>
      <c r="P1" s="21"/>
      <c r="Q1" s="21"/>
      <c r="R1" s="21"/>
      <c r="S1" s="21"/>
    </row>
    <row r="2" spans="1:19" s="23" customFormat="1" ht="75" x14ac:dyDescent="0.25">
      <c r="A2" s="59" t="s">
        <v>24</v>
      </c>
      <c r="B2" s="59" t="s">
        <v>20</v>
      </c>
      <c r="C2" s="60" t="s">
        <v>1</v>
      </c>
      <c r="D2" s="60" t="s">
        <v>4</v>
      </c>
      <c r="E2" s="60" t="s">
        <v>9</v>
      </c>
      <c r="F2" s="61" t="s">
        <v>12</v>
      </c>
      <c r="G2" s="61" t="s">
        <v>21</v>
      </c>
      <c r="H2" s="61" t="s">
        <v>13</v>
      </c>
      <c r="I2" s="62" t="s">
        <v>15</v>
      </c>
      <c r="J2" s="61" t="s">
        <v>67</v>
      </c>
      <c r="K2" s="61" t="s">
        <v>32</v>
      </c>
      <c r="L2" s="61" t="s">
        <v>26</v>
      </c>
      <c r="M2" s="61" t="s">
        <v>55</v>
      </c>
      <c r="N2" s="62" t="s">
        <v>16</v>
      </c>
      <c r="O2" s="38" t="s">
        <v>42</v>
      </c>
      <c r="P2" s="38" t="s">
        <v>63</v>
      </c>
      <c r="Q2" s="39" t="s">
        <v>64</v>
      </c>
      <c r="R2" s="49" t="s">
        <v>45</v>
      </c>
      <c r="S2" s="49" t="s">
        <v>71</v>
      </c>
    </row>
    <row r="3" spans="1:19" ht="22.5" customHeight="1" x14ac:dyDescent="0.25">
      <c r="A3" s="15"/>
      <c r="B3" s="15"/>
      <c r="C3" s="15"/>
      <c r="D3" s="15"/>
      <c r="E3" s="15"/>
      <c r="F3" s="15"/>
      <c r="G3" s="15"/>
      <c r="H3" s="15"/>
      <c r="I3" s="17"/>
      <c r="J3" s="17"/>
      <c r="K3" s="17"/>
      <c r="L3" s="17"/>
      <c r="M3" s="17"/>
      <c r="N3" s="17"/>
      <c r="O3" s="24"/>
      <c r="P3" s="18"/>
      <c r="Q3" s="18"/>
      <c r="R3" s="49"/>
      <c r="S3" s="15"/>
    </row>
    <row r="4" spans="1:19" ht="22.5" customHeight="1" x14ac:dyDescent="0.25">
      <c r="A4" s="15" t="s">
        <v>66</v>
      </c>
      <c r="B4" s="15" t="s">
        <v>66</v>
      </c>
      <c r="C4" s="15" t="s">
        <v>66</v>
      </c>
      <c r="D4" s="15" t="s">
        <v>66</v>
      </c>
      <c r="E4" s="15" t="s">
        <v>66</v>
      </c>
      <c r="F4" s="15" t="s">
        <v>66</v>
      </c>
      <c r="G4" s="15" t="s">
        <v>66</v>
      </c>
      <c r="H4" s="15" t="s">
        <v>66</v>
      </c>
      <c r="I4" s="17" t="s">
        <v>66</v>
      </c>
      <c r="J4" s="17" t="s">
        <v>66</v>
      </c>
      <c r="K4" s="17" t="s">
        <v>66</v>
      </c>
      <c r="L4" s="17" t="s">
        <v>66</v>
      </c>
      <c r="M4" s="17" t="s">
        <v>66</v>
      </c>
      <c r="N4" s="17" t="s">
        <v>66</v>
      </c>
      <c r="O4" s="24" t="s">
        <v>73</v>
      </c>
      <c r="P4" s="18">
        <v>6</v>
      </c>
      <c r="Q4" s="18">
        <v>3</v>
      </c>
      <c r="R4" s="49" t="s">
        <v>73</v>
      </c>
      <c r="S4" s="15">
        <v>0</v>
      </c>
    </row>
    <row r="5" spans="1:19" ht="30" customHeight="1" x14ac:dyDescent="0.25">
      <c r="A5" s="15" t="s">
        <v>56</v>
      </c>
      <c r="B5" s="15" t="s">
        <v>74</v>
      </c>
      <c r="C5" s="16" t="s">
        <v>2</v>
      </c>
      <c r="D5" s="17" t="s">
        <v>7</v>
      </c>
      <c r="E5" s="17" t="s">
        <v>60</v>
      </c>
      <c r="F5" s="17" t="s">
        <v>59</v>
      </c>
      <c r="G5" s="15" t="s">
        <v>56</v>
      </c>
      <c r="H5" s="17" t="s">
        <v>22</v>
      </c>
      <c r="I5" s="17" t="s">
        <v>5</v>
      </c>
      <c r="J5" s="48" t="s">
        <v>39</v>
      </c>
      <c r="K5" s="48" t="s">
        <v>58</v>
      </c>
      <c r="L5" s="48" t="s">
        <v>28</v>
      </c>
      <c r="M5" s="48" t="s">
        <v>28</v>
      </c>
      <c r="N5" s="17" t="s">
        <v>17</v>
      </c>
      <c r="O5" s="24" t="s">
        <v>41</v>
      </c>
      <c r="P5" s="18">
        <v>2</v>
      </c>
      <c r="Q5" s="18">
        <v>1</v>
      </c>
      <c r="R5" s="49" t="s">
        <v>68</v>
      </c>
      <c r="S5" s="15">
        <v>1</v>
      </c>
    </row>
    <row r="6" spans="1:19" ht="45" x14ac:dyDescent="0.25">
      <c r="A6" s="15" t="s">
        <v>25</v>
      </c>
      <c r="B6" s="15" t="s">
        <v>37</v>
      </c>
      <c r="C6" s="17" t="s">
        <v>76</v>
      </c>
      <c r="D6" s="17" t="s">
        <v>6</v>
      </c>
      <c r="E6" s="17" t="s">
        <v>10</v>
      </c>
      <c r="F6" s="17" t="s">
        <v>33</v>
      </c>
      <c r="G6" s="15" t="s">
        <v>25</v>
      </c>
      <c r="H6" s="17" t="s">
        <v>23</v>
      </c>
      <c r="I6" s="17" t="s">
        <v>6</v>
      </c>
      <c r="J6" s="48" t="s">
        <v>27</v>
      </c>
      <c r="K6" s="48" t="s">
        <v>31</v>
      </c>
      <c r="L6" s="48" t="s">
        <v>27</v>
      </c>
      <c r="M6" s="48" t="s">
        <v>27</v>
      </c>
      <c r="N6" s="17" t="s">
        <v>18</v>
      </c>
      <c r="O6" s="24" t="s">
        <v>8</v>
      </c>
      <c r="P6" s="20">
        <v>4</v>
      </c>
      <c r="Q6" s="20">
        <v>2</v>
      </c>
      <c r="R6" s="49" t="s">
        <v>69</v>
      </c>
      <c r="S6" s="15">
        <v>2</v>
      </c>
    </row>
    <row r="7" spans="1:19" ht="45" x14ac:dyDescent="0.25">
      <c r="A7" s="15" t="s">
        <v>57</v>
      </c>
      <c r="B7" s="15" t="s">
        <v>38</v>
      </c>
      <c r="C7" s="17" t="s">
        <v>3</v>
      </c>
      <c r="D7" s="19" t="s">
        <v>5</v>
      </c>
      <c r="E7" s="17" t="s">
        <v>61</v>
      </c>
      <c r="F7" s="17" t="s">
        <v>34</v>
      </c>
      <c r="G7" s="15" t="s">
        <v>57</v>
      </c>
      <c r="H7" s="17" t="s">
        <v>14</v>
      </c>
      <c r="I7" s="17" t="s">
        <v>0</v>
      </c>
      <c r="J7" s="48" t="s">
        <v>0</v>
      </c>
      <c r="K7" s="48" t="s">
        <v>23</v>
      </c>
      <c r="L7" s="48" t="s">
        <v>29</v>
      </c>
      <c r="M7" s="48" t="s">
        <v>29</v>
      </c>
      <c r="N7" s="17" t="s">
        <v>19</v>
      </c>
      <c r="O7" s="24" t="s">
        <v>7</v>
      </c>
      <c r="P7" s="20">
        <v>6</v>
      </c>
      <c r="Q7" s="20">
        <v>3</v>
      </c>
      <c r="R7" s="49" t="s">
        <v>70</v>
      </c>
      <c r="S7" s="15">
        <v>3</v>
      </c>
    </row>
    <row r="12" spans="1:19" ht="24.75" customHeight="1" x14ac:dyDescent="0.25"/>
    <row r="18" spans="3:3" x14ac:dyDescent="0.25">
      <c r="C18" s="58"/>
    </row>
  </sheetData>
  <sheetProtection sheet="1" objects="1" scenarios="1"/>
  <mergeCells count="3">
    <mergeCell ref="C1:E1"/>
    <mergeCell ref="F1:N1"/>
    <mergeCell ref="A1:B1"/>
  </mergeCells>
  <pageMargins left="0.7" right="0.7" top="0.75" bottom="0.75" header="0.3" footer="0.3"/>
  <pageSetup paperSize="9" orientation="portrait" horizontalDpi="300" verticalDpi="0" copies="0" r:id="rId1"/>
  <headerFooter>
    <oddFooter>&amp;C_x000D_&amp;1#&amp;"Verdana"&amp;7&amp;K000000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36607-23FF-463E-8A35-F5FDA537BB86}">
  <dimension ref="B3:C23"/>
  <sheetViews>
    <sheetView workbookViewId="0">
      <selection activeCell="F24" sqref="F24"/>
    </sheetView>
  </sheetViews>
  <sheetFormatPr defaultRowHeight="15" x14ac:dyDescent="0.25"/>
  <cols>
    <col min="2" max="2" width="23" bestFit="1" customWidth="1"/>
  </cols>
  <sheetData>
    <row r="3" spans="2:3" x14ac:dyDescent="0.25">
      <c r="B3" s="84"/>
      <c r="C3" t="s">
        <v>63</v>
      </c>
    </row>
    <row r="4" spans="2:3" x14ac:dyDescent="0.25">
      <c r="B4" s="84" t="s">
        <v>66</v>
      </c>
      <c r="C4">
        <v>6</v>
      </c>
    </row>
    <row r="5" spans="2:3" x14ac:dyDescent="0.25">
      <c r="B5" s="84" t="s">
        <v>84</v>
      </c>
      <c r="C5">
        <v>2</v>
      </c>
    </row>
    <row r="6" spans="2:3" x14ac:dyDescent="0.25">
      <c r="B6" s="84" t="s">
        <v>83</v>
      </c>
      <c r="C6">
        <v>4</v>
      </c>
    </row>
    <row r="7" spans="2:3" x14ac:dyDescent="0.25">
      <c r="B7" s="84" t="s">
        <v>82</v>
      </c>
      <c r="C7">
        <v>6</v>
      </c>
    </row>
    <row r="9" spans="2:3" x14ac:dyDescent="0.25">
      <c r="B9" s="84"/>
      <c r="C9" t="s">
        <v>64</v>
      </c>
    </row>
    <row r="10" spans="2:3" x14ac:dyDescent="0.25">
      <c r="B10" s="84" t="s">
        <v>91</v>
      </c>
      <c r="C10">
        <v>3</v>
      </c>
    </row>
    <row r="11" spans="2:3" x14ac:dyDescent="0.25">
      <c r="B11" s="84" t="s">
        <v>81</v>
      </c>
      <c r="C11">
        <v>1</v>
      </c>
    </row>
    <row r="12" spans="2:3" x14ac:dyDescent="0.25">
      <c r="B12" s="84" t="s">
        <v>80</v>
      </c>
      <c r="C12">
        <v>2</v>
      </c>
    </row>
    <row r="13" spans="2:3" x14ac:dyDescent="0.25">
      <c r="B13" s="84" t="s">
        <v>79</v>
      </c>
      <c r="C13">
        <v>3</v>
      </c>
    </row>
    <row r="15" spans="2:3" x14ac:dyDescent="0.25">
      <c r="B15" s="91" t="s">
        <v>73</v>
      </c>
      <c r="C15">
        <v>0</v>
      </c>
    </row>
    <row r="16" spans="2:3" x14ac:dyDescent="0.25">
      <c r="B16" s="91" t="s">
        <v>92</v>
      </c>
      <c r="C16">
        <v>1</v>
      </c>
    </row>
    <row r="17" spans="2:3" x14ac:dyDescent="0.25">
      <c r="B17" s="91" t="s">
        <v>93</v>
      </c>
      <c r="C17">
        <v>2</v>
      </c>
    </row>
    <row r="19" spans="2:3" x14ac:dyDescent="0.25">
      <c r="B19" t="s">
        <v>94</v>
      </c>
    </row>
    <row r="21" spans="2:3" x14ac:dyDescent="0.25">
      <c r="B21" t="s">
        <v>95</v>
      </c>
    </row>
    <row r="23" spans="2:3" x14ac:dyDescent="0.25">
      <c r="B23" t="s">
        <v>96</v>
      </c>
    </row>
  </sheetData>
  <sheetProtection algorithmName="SHA-512" hashValue="BadnzN/sa/9OX16tvoX79qq81euDRH562PK9YGMLFoQ3dsMBTM06Io5joUeoa1hU1DvmVP0IEp/UqfIWU17yrQ==" saltValue="/mxUWpAvnfErsGgtG7NC2A==" spinCount="100000" sheet="1" objects="1" scenarios="1" formatCells="0" formatColumns="0" formatRows="0" insertColumns="0" insertRows="0" deleteColumns="0" delete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Johdanto</vt:lpstr>
      <vt:lpstr>Työkalu, arvio nro. 1</vt:lpstr>
      <vt:lpstr>Työkalu, arvio nro. 2</vt:lpstr>
      <vt:lpstr>Työkalu, arvio nro. 3</vt:lpstr>
      <vt:lpstr>Data, ei täytetä</vt:lpstr>
      <vt:lpstr>Data</vt:lpstr>
      <vt:lpstr>Johdanto!_Hlk77589437</vt:lpstr>
      <vt:lpstr>Johdanto!_Ref82439983</vt:lpstr>
      <vt:lpstr>'Työkalu, arvio nro. 1'!Print_Area</vt:lpstr>
      <vt:lpstr>'Työkalu, arvio nro. 2'!Print_Area</vt:lpstr>
      <vt:lpstr>'Työkalu, arvio nro.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Sanna Vienonen</dc:creator>
  <cp:lastModifiedBy>Merja Autiola</cp:lastModifiedBy>
  <cp:lastPrinted>2021-09-23T08:56:12Z</cp:lastPrinted>
  <dcterms:created xsi:type="dcterms:W3CDTF">2021-08-30T08:03:19Z</dcterms:created>
  <dcterms:modified xsi:type="dcterms:W3CDTF">2024-03-01T11:15:31Z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ea7001-5c24-4702-a3ac-e436ccb02747_Enabled">
    <vt:lpwstr>true</vt:lpwstr>
  </property>
  <property fmtid="{D5CDD505-2E9C-101B-9397-08002B2CF9AE}" pid="3" name="MSIP_Label_20ea7001-5c24-4702-a3ac-e436ccb02747_SetDate">
    <vt:lpwstr>2024-01-19T11:26:43Z</vt:lpwstr>
  </property>
  <property fmtid="{D5CDD505-2E9C-101B-9397-08002B2CF9AE}" pid="4" name="MSIP_Label_20ea7001-5c24-4702-a3ac-e436ccb02747_Method">
    <vt:lpwstr>Standard</vt:lpwstr>
  </property>
  <property fmtid="{D5CDD505-2E9C-101B-9397-08002B2CF9AE}" pid="5" name="MSIP_Label_20ea7001-5c24-4702-a3ac-e436ccb02747_Name">
    <vt:lpwstr>Confidential</vt:lpwstr>
  </property>
  <property fmtid="{D5CDD505-2E9C-101B-9397-08002B2CF9AE}" pid="6" name="MSIP_Label_20ea7001-5c24-4702-a3ac-e436ccb02747_SiteId">
    <vt:lpwstr>c8823c91-be81-4f89-b024-6c3dd789c106</vt:lpwstr>
  </property>
  <property fmtid="{D5CDD505-2E9C-101B-9397-08002B2CF9AE}" pid="7" name="MSIP_Label_20ea7001-5c24-4702-a3ac-e436ccb02747_ActionId">
    <vt:lpwstr>84679717-b258-485b-bdd6-b83a50a0aa80</vt:lpwstr>
  </property>
  <property fmtid="{D5CDD505-2E9C-101B-9397-08002B2CF9AE}" pid="8" name="MSIP_Label_20ea7001-5c24-4702-a3ac-e436ccb02747_ContentBits">
    <vt:lpwstr>2</vt:lpwstr>
  </property>
  <property fmtid="{D5CDD505-2E9C-101B-9397-08002B2CF9AE}" pid="9" name="ESRI_WORKBOOK_ID">
    <vt:lpwstr>b779dece863c4bdb8ed9026b76484a52</vt:lpwstr>
  </property>
  <property fmtid="{D5CDD505-2E9C-101B-9397-08002B2CF9AE}" pid="10" name="Folder_Number">
    <vt:lpwstr/>
  </property>
  <property fmtid="{D5CDD505-2E9C-101B-9397-08002B2CF9AE}" pid="11" name="Folder_Code">
    <vt:lpwstr/>
  </property>
  <property fmtid="{D5CDD505-2E9C-101B-9397-08002B2CF9AE}" pid="12" name="Folder_Name">
    <vt:lpwstr/>
  </property>
  <property fmtid="{D5CDD505-2E9C-101B-9397-08002B2CF9AE}" pid="13" name="Folder_Description">
    <vt:lpwstr/>
  </property>
  <property fmtid="{D5CDD505-2E9C-101B-9397-08002B2CF9AE}" pid="14" name="/Folder_Name/">
    <vt:lpwstr/>
  </property>
  <property fmtid="{D5CDD505-2E9C-101B-9397-08002B2CF9AE}" pid="15" name="/Folder_Description/">
    <vt:lpwstr/>
  </property>
  <property fmtid="{D5CDD505-2E9C-101B-9397-08002B2CF9AE}" pid="16" name="Folder_Version">
    <vt:lpwstr/>
  </property>
  <property fmtid="{D5CDD505-2E9C-101B-9397-08002B2CF9AE}" pid="17" name="Folder_VersionSeq">
    <vt:lpwstr/>
  </property>
  <property fmtid="{D5CDD505-2E9C-101B-9397-08002B2CF9AE}" pid="18" name="Folder_Manager">
    <vt:lpwstr/>
  </property>
  <property fmtid="{D5CDD505-2E9C-101B-9397-08002B2CF9AE}" pid="19" name="Folder_ManagerDesc">
    <vt:lpwstr/>
  </property>
  <property fmtid="{D5CDD505-2E9C-101B-9397-08002B2CF9AE}" pid="20" name="Folder_Storage">
    <vt:lpwstr/>
  </property>
  <property fmtid="{D5CDD505-2E9C-101B-9397-08002B2CF9AE}" pid="21" name="Folder_StorageDesc">
    <vt:lpwstr/>
  </property>
  <property fmtid="{D5CDD505-2E9C-101B-9397-08002B2CF9AE}" pid="22" name="Folder_Creator">
    <vt:lpwstr/>
  </property>
  <property fmtid="{D5CDD505-2E9C-101B-9397-08002B2CF9AE}" pid="23" name="Folder_CreatorDesc">
    <vt:lpwstr/>
  </property>
  <property fmtid="{D5CDD505-2E9C-101B-9397-08002B2CF9AE}" pid="24" name="Folder_CreateDate">
    <vt:lpwstr/>
  </property>
  <property fmtid="{D5CDD505-2E9C-101B-9397-08002B2CF9AE}" pid="25" name="Folder_Updater">
    <vt:lpwstr/>
  </property>
  <property fmtid="{D5CDD505-2E9C-101B-9397-08002B2CF9AE}" pid="26" name="Folder_UpdaterDesc">
    <vt:lpwstr/>
  </property>
  <property fmtid="{D5CDD505-2E9C-101B-9397-08002B2CF9AE}" pid="27" name="Folder_UpdateDate">
    <vt:lpwstr/>
  </property>
  <property fmtid="{D5CDD505-2E9C-101B-9397-08002B2CF9AE}" pid="28" name="Document_Number">
    <vt:lpwstr/>
  </property>
  <property fmtid="{D5CDD505-2E9C-101B-9397-08002B2CF9AE}" pid="29" name="Document_Name">
    <vt:lpwstr/>
  </property>
  <property fmtid="{D5CDD505-2E9C-101B-9397-08002B2CF9AE}" pid="30" name="Document_FileName">
    <vt:lpwstr/>
  </property>
  <property fmtid="{D5CDD505-2E9C-101B-9397-08002B2CF9AE}" pid="31" name="Document_Version">
    <vt:lpwstr/>
  </property>
  <property fmtid="{D5CDD505-2E9C-101B-9397-08002B2CF9AE}" pid="32" name="Document_VersionSeq">
    <vt:lpwstr/>
  </property>
  <property fmtid="{D5CDD505-2E9C-101B-9397-08002B2CF9AE}" pid="33" name="Document_Creator">
    <vt:lpwstr/>
  </property>
  <property fmtid="{D5CDD505-2E9C-101B-9397-08002B2CF9AE}" pid="34" name="Document_CreatorDesc">
    <vt:lpwstr/>
  </property>
  <property fmtid="{D5CDD505-2E9C-101B-9397-08002B2CF9AE}" pid="35" name="Document_CreateDate">
    <vt:lpwstr/>
  </property>
  <property fmtid="{D5CDD505-2E9C-101B-9397-08002B2CF9AE}" pid="36" name="Document_Updater">
    <vt:lpwstr/>
  </property>
  <property fmtid="{D5CDD505-2E9C-101B-9397-08002B2CF9AE}" pid="37" name="Document_UpdaterDesc">
    <vt:lpwstr/>
  </property>
  <property fmtid="{D5CDD505-2E9C-101B-9397-08002B2CF9AE}" pid="38" name="Document_UpdateDate">
    <vt:lpwstr/>
  </property>
  <property fmtid="{D5CDD505-2E9C-101B-9397-08002B2CF9AE}" pid="39" name="Document_Size">
    <vt:lpwstr/>
  </property>
  <property fmtid="{D5CDD505-2E9C-101B-9397-08002B2CF9AE}" pid="40" name="Document_Storage">
    <vt:lpwstr/>
  </property>
  <property fmtid="{D5CDD505-2E9C-101B-9397-08002B2CF9AE}" pid="41" name="Document_StorageDesc">
    <vt:lpwstr/>
  </property>
  <property fmtid="{D5CDD505-2E9C-101B-9397-08002B2CF9AE}" pid="42" name="Document_Department">
    <vt:lpwstr/>
  </property>
  <property fmtid="{D5CDD505-2E9C-101B-9397-08002B2CF9AE}" pid="43" name="Document_DepartmentDesc">
    <vt:lpwstr/>
  </property>
</Properties>
</file>